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vinasm\Downloads\"/>
    </mc:Choice>
  </mc:AlternateContent>
  <xr:revisionPtr revIDLastSave="0" documentId="13_ncr:1_{F00D3ADD-4738-46E0-8569-0E70BEC2D0EC}" xr6:coauthVersionLast="47" xr6:coauthVersionMax="47" xr10:uidLastSave="{00000000-0000-0000-0000-000000000000}"/>
  <workbookProtection workbookAlgorithmName="SHA-512" workbookHashValue="nc3eTqxafKfX6dqWEMY42/Z4z7ahktAnyzG+H8Je2ymUzUtwU3Pm6dier/PXqtjl1u2t3W2neu5c4lonmUsPAQ==" workbookSaltValue="r90wa0uYnh4pZBc6q00A4w==" workbookSpinCount="100000" lockStructure="1"/>
  <bookViews>
    <workbookView xWindow="-120" yWindow="-120" windowWidth="38640" windowHeight="21120" xr2:uid="{679DD238-818E-4726-B57B-6AD9151A517F}"/>
  </bookViews>
  <sheets>
    <sheet name="Skaičiavimas pagal sutartį" sheetId="4" r:id="rId1"/>
    <sheet name="Skaičiavimas pagal mėginį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H60" i="1"/>
  <c r="G10" i="1" s="1"/>
  <c r="G60" i="4"/>
  <c r="H60" i="4"/>
  <c r="G10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18" i="4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5" i="4"/>
  <c r="H16" i="4"/>
  <c r="H17" i="4"/>
  <c r="H17" i="1"/>
  <c r="G59" i="4" l="1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18" i="1"/>
  <c r="G8" i="4" l="1"/>
</calcChain>
</file>

<file path=xl/sharedStrings.xml><?xml version="1.0" encoding="utf-8"?>
<sst xmlns="http://schemas.openxmlformats.org/spreadsheetml/2006/main" count="124" uniqueCount="67">
  <si>
    <t>Cinkas</t>
  </si>
  <si>
    <t>Varis</t>
  </si>
  <si>
    <t>Nikelis</t>
  </si>
  <si>
    <t>Kadmis</t>
  </si>
  <si>
    <t>Švinas</t>
  </si>
  <si>
    <t>Gyvsidabris</t>
  </si>
  <si>
    <t>Nuotekų tarifo skaičiavimas pagal mėginio tyrimo rezultatus</t>
  </si>
  <si>
    <t>(įrašyti pagal sutartį)</t>
  </si>
  <si>
    <t>(apskaičiuota kaina)</t>
  </si>
  <si>
    <t>Indeksavimo koeficientas:</t>
  </si>
  <si>
    <t>Nuotekų mėginio kaina (Eur be PVM):</t>
  </si>
  <si>
    <t>Eil.Nr</t>
  </si>
  <si>
    <t>Rodiklis</t>
  </si>
  <si>
    <t>Sutartinė koncentracija,mg/l</t>
  </si>
  <si>
    <t>Tarifas,
Eur/t</t>
  </si>
  <si>
    <t>Nuotekų mėginyje nustatyta, mg/l</t>
  </si>
  <si>
    <t>Tarifas,
Eur/mg</t>
  </si>
  <si>
    <t>Paskaičiuota</t>
  </si>
  <si>
    <t>BDS7</t>
  </si>
  <si>
    <t>Skendinčiosios medžiagos</t>
  </si>
  <si>
    <t>Bendrasis azotas</t>
  </si>
  <si>
    <t>Bendrasis fosforas</t>
  </si>
  <si>
    <t>Bendrasis chromas</t>
  </si>
  <si>
    <t>Naftos produktai</t>
  </si>
  <si>
    <t>Sintetinės veiklios paviršinės medžiagos (anijoninės) (detergentai)</t>
  </si>
  <si>
    <t>Alavas</t>
  </si>
  <si>
    <t>Arsenas</t>
  </si>
  <si>
    <t>Aliuminis</t>
  </si>
  <si>
    <t>Vanadis</t>
  </si>
  <si>
    <t>Riebalai</t>
  </si>
  <si>
    <t>Sulfatai</t>
  </si>
  <si>
    <t>Chloridai</t>
  </si>
  <si>
    <t>Benzenas</t>
  </si>
  <si>
    <t>C10-13-chloralkanai</t>
  </si>
  <si>
    <t>Metilenchloridas (Dichlormetanas)</t>
  </si>
  <si>
    <t>Pentachlorbenzenas</t>
  </si>
  <si>
    <t>Tributilalavo junginiai</t>
  </si>
  <si>
    <t>Tributilalavo-katijonai</t>
  </si>
  <si>
    <t>Antracenas</t>
  </si>
  <si>
    <t>Benz (a)pirenas</t>
  </si>
  <si>
    <t>Benz (b) fluoroantenas</t>
  </si>
  <si>
    <t>Benz (g,h,i) perilinas</t>
  </si>
  <si>
    <t>Benz (k) fluoroantenas</t>
  </si>
  <si>
    <t>Fluoroantenas</t>
  </si>
  <si>
    <t>Indeno(1,2,3-cd)pirenas</t>
  </si>
  <si>
    <t>Naftalenas</t>
  </si>
  <si>
    <t>Trifluralinas</t>
  </si>
  <si>
    <t>4-(para)-nonilfenolis</t>
  </si>
  <si>
    <t>Di(2-etilheksil) ftalatas</t>
  </si>
  <si>
    <t>Chromas-šešiavalentis</t>
  </si>
  <si>
    <t>Fenoliai</t>
  </si>
  <si>
    <t>Sulfidai (mineraliniai)</t>
  </si>
  <si>
    <t>Chloras (aktyvusis)</t>
  </si>
  <si>
    <t>Cianidai</t>
  </si>
  <si>
    <t>Fluoridai</t>
  </si>
  <si>
    <t>Dibutilftalatas </t>
  </si>
  <si>
    <t>Sintetinės veiklios paviršinės medžiagos (ne joninės)</t>
  </si>
  <si>
    <t>įveskite reikšmes</t>
  </si>
  <si>
    <t>pažymėtuose langeliuose</t>
  </si>
  <si>
    <t>mėlynai</t>
  </si>
  <si>
    <t>Nuotekų tvarkymo paslaugos bazinė kaina  (Eur/m³ ):</t>
  </si>
  <si>
    <t>(fiksuota kaina)</t>
  </si>
  <si>
    <t>Sutartinė nuotekų tvarkymo kaina (Eur/m³ be PVM):</t>
  </si>
  <si>
    <t>Nuotekų tarifo skaičiavimas pagal sutartyje deklaruotas taršos elementų koncentracijas</t>
  </si>
  <si>
    <t>Ribinė koncentracija,mg/l</t>
  </si>
  <si>
    <t>Deklaruojama, mg/l</t>
  </si>
  <si>
    <t>perfluoroktansulfonrūgštis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</si>
</sst>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 Light"/>
      <family val="2"/>
      <charset val="186"/>
    </font>
    <font>
      <b/>
      <sz val="11"/>
      <color theme="1"/>
      <name val="Calibri Light"/>
      <family val="2"/>
      <charset val="186"/>
    </font>
    <font>
      <i/>
      <sz val="9"/>
      <color theme="1"/>
      <name val="Calibri Light"/>
      <family val="2"/>
      <charset val="186"/>
    </font>
    <font>
      <sz val="9"/>
      <color rgb="FF000000"/>
      <name val="Calibri Light"/>
      <family val="2"/>
      <charset val="186"/>
    </font>
    <font>
      <sz val="9"/>
      <color theme="1"/>
      <name val="Calibri Light"/>
      <family val="2"/>
      <charset val="186"/>
    </font>
    <font>
      <i/>
      <sz val="11"/>
      <color rgb="FF414042"/>
      <name val="Calibri Light"/>
      <family val="2"/>
      <charset val="186"/>
    </font>
    <font>
      <i/>
      <sz val="11"/>
      <color theme="1"/>
      <name val="Calibri Light"/>
      <family val="2"/>
      <charset val="186"/>
    </font>
    <font>
      <b/>
      <i/>
      <sz val="9"/>
      <color rgb="FF414042"/>
      <name val="Calibri Light"/>
      <family val="2"/>
      <charset val="186"/>
    </font>
    <font>
      <b/>
      <i/>
      <sz val="11"/>
      <color theme="1"/>
      <name val="Calibri Light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" fillId="2" borderId="0" xfId="0" applyFont="1" applyFill="1" applyAlignment="1" applyProtection="1">
      <alignment horizontal="center" wrapText="1"/>
      <protection locked="0"/>
    </xf>
    <xf numFmtId="0" fontId="9" fillId="0" borderId="0" xfId="0" applyFont="1" applyAlignment="1">
      <alignment horizontal="right" wrapText="1"/>
    </xf>
    <xf numFmtId="0" fontId="5" fillId="0" borderId="3" xfId="0" applyFont="1" applyBorder="1" applyAlignment="1" applyProtection="1">
      <alignment wrapText="1"/>
    </xf>
    <xf numFmtId="0" fontId="5" fillId="2" borderId="3" xfId="0" applyFont="1" applyFill="1" applyBorder="1" applyAlignment="1" applyProtection="1">
      <alignment horizontal="center" wrapText="1"/>
      <protection locked="0"/>
    </xf>
    <xf numFmtId="0" fontId="5" fillId="0" borderId="3" xfId="0" applyNumberFormat="1" applyFont="1" applyBorder="1" applyAlignment="1" applyProtection="1">
      <alignment horizontal="center" wrapText="1"/>
    </xf>
  </cellXfs>
  <cellStyles count="1">
    <cellStyle name="Normal" xfId="0" builtinId="0"/>
  </cellStyles>
  <dxfs count="24">
    <dxf>
      <font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numFmt numFmtId="0" formatCode="General"/>
      <alignment horizont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alignment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fill>
        <patternFill patternType="solid">
          <fgColor indexed="64"/>
          <bgColor theme="3" tint="0.89999084444715716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fill>
        <patternFill patternType="solid">
          <fgColor indexed="64"/>
          <bgColor theme="3" tint="0.89999084444715716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alignment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alignment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  <protection locked="1" hidden="0"/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alignment textRotation="0" wrapText="1" indent="0" justifyLastLine="0" shrinkToFit="0" readingOrder="0"/>
      <protection locked="1" hidden="0"/>
    </dxf>
    <dxf>
      <border outline="0">
        <bottom style="thin">
          <color theme="0"/>
        </bottom>
      </border>
    </dxf>
    <dxf>
      <font>
        <i val="0"/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numFmt numFmtId="0" formatCode="General"/>
      <alignment horizont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alignment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fill>
        <patternFill patternType="solid">
          <fgColor indexed="64"/>
          <bgColor theme="3" tint="0.89999084444715716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alignment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alignment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  <protection locked="1" hidden="0"/>
    </dxf>
    <dxf>
      <border outline="0">
        <top style="thin">
          <color rgb="FFFFFFFF"/>
        </top>
      </border>
    </dxf>
    <dxf>
      <border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 Light"/>
        <family val="2"/>
        <charset val="186"/>
        <scheme val="none"/>
      </font>
      <alignment textRotation="0" wrapText="1" indent="0" justifyLastLine="0" shrinkToFit="0" readingOrder="0"/>
      <protection locked="1" hidden="0"/>
    </dxf>
    <dxf>
      <border outline="0">
        <bottom style="thin">
          <color rgb="FFFFFFFF"/>
        </bottom>
      </border>
    </dxf>
    <dxf>
      <font>
        <i val="0"/>
        <strike val="0"/>
        <outline val="0"/>
        <shadow val="0"/>
        <u val="none"/>
        <vertAlign val="baseline"/>
        <sz val="9"/>
        <color theme="1"/>
        <name val="Calibri Light"/>
        <family val="2"/>
        <charset val="186"/>
        <scheme val="none"/>
      </font>
      <alignment horizontal="center" vertical="center" textRotation="0" wrapText="1" indent="0" justifyLastLine="0" shrinkToFit="0" readingOrder="0"/>
      <protection locked="1" hidden="0"/>
    </dxf>
  </dxfs>
  <tableStyles count="0" defaultTableStyle="TableStyleMedium16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1278547</xdr:colOff>
      <xdr:row>0</xdr:row>
      <xdr:rowOff>51289</xdr:rowOff>
    </xdr:from>
    <xdr:to>
      <xdr:col>5</xdr:col>
      <xdr:colOff>848108</xdr:colOff>
      <xdr:row>2</xdr:row>
      <xdr:rowOff>149779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9043B4D8-796C-4207-8048-0E2F15E97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7647" y="51289"/>
          <a:ext cx="2228502" cy="4794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1278547</xdr:colOff>
      <xdr:row>0</xdr:row>
      <xdr:rowOff>51289</xdr:rowOff>
    </xdr:from>
    <xdr:to>
      <xdr:col>6</xdr:col>
      <xdr:colOff>49474</xdr:colOff>
      <xdr:row>2</xdr:row>
      <xdr:rowOff>149779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AE0178AC-685D-38C2-AF36-CD26265A3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6182" y="51289"/>
          <a:ext cx="2229234" cy="4794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2BA0BC-19DF-47A3-9F20-6BFAEDC42025}" name="Table13" displayName="Table13" ref="B14:H60" totalsRowShown="0" headerRowDxfId="23" dataDxfId="21" headerRowBorderDxfId="22" tableBorderDxfId="20" totalsRowBorderDxfId="19">
  <tableColumns count="7">
    <tableColumn id="1" xr3:uid="{D1244AE8-E0F3-48C4-ABD8-D8024040F532}" name="Eil.Nr" dataDxfId="18"/>
    <tableColumn id="2" xr3:uid="{2B972D57-14D8-47C7-A8A3-3F3AAE362B12}" name="Rodiklis" dataDxfId="17"/>
    <tableColumn id="3" xr3:uid="{E9FA8162-D94C-46B6-9368-136F0018E551}" name="Ribinė koncentracija,mg/l" dataDxfId="16"/>
    <tableColumn id="4" xr3:uid="{1F5FC07A-C512-4F91-A5B7-3ABAE0D309B9}" name="Tarifas,_x000a_Eur/t" dataDxfId="15"/>
    <tableColumn id="5" xr3:uid="{84FCA6AF-BF28-42BD-8A97-D0F045548655}" name="Deklaruojama, mg/l" dataDxfId="14"/>
    <tableColumn id="6" xr3:uid="{516B69DA-6B62-4D39-82D4-997FFFBD286D}" name="Tarifas,_x000a_Eur/mg" dataDxfId="13"/>
    <tableColumn id="7" xr3:uid="{E59EEF24-D09A-4942-ADA5-304CB422D1CB}" name="Paskaičiuota" dataDxfId="12">
      <calculatedColumnFormula>IF(Table13[[#This Row],[Tarifas,
Eur/t]]="",IF(F15&gt;D15,ROUNDUP((F15-D15)/100,0)*G15,0),IF(F15&gt;D15,ROUND($H$12*(F15-D15)*(G15),3),0))</calculatedColumnFormula>
    </tableColumn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17251C-5FCD-4D93-9D80-790A476BC5EA}" name="Table1" displayName="Table1" ref="B14:H60" totalsRowShown="0" headerRowDxfId="11" dataDxfId="9" headerRowBorderDxfId="10" tableBorderDxfId="8" totalsRowBorderDxfId="7">
  <tableColumns count="7">
    <tableColumn id="1" xr3:uid="{2BAB54D3-F7D8-4139-9B4C-F3B6A4F98D99}" name="Eil.Nr" dataDxfId="6"/>
    <tableColumn id="2" xr3:uid="{C65ADC2B-E3A2-4947-800E-0E4C8414A9EE}" name="Rodiklis" dataDxfId="5"/>
    <tableColumn id="3" xr3:uid="{46ADF0B9-D3A6-41E7-B4EF-D56CEF216B1D}" name="Sutartinė koncentracija,mg/l" dataDxfId="4"/>
    <tableColumn id="4" xr3:uid="{BF81A662-D316-4BF2-902E-3C375939EAAE}" name="Tarifas,_x000a_Eur/t" dataDxfId="3"/>
    <tableColumn id="5" xr3:uid="{667FC004-07CC-406E-9343-884D143000C6}" name="Nuotekų mėginyje nustatyta, mg/l" dataDxfId="2"/>
    <tableColumn id="6" xr3:uid="{139A8368-5816-48B8-9D77-EBAED0BEE713}" name="Tarifas,_x000a_Eur/mg" dataDxfId="1"/>
    <tableColumn id="7" xr3:uid="{E68761E8-6A0A-48A1-BB27-1EEAB2AE5FAC}" name="Paskaičiuota" dataDxfId="0">
      <calculatedColumnFormula>IF(Table1[[#This Row],[Tarifas,
Eur/t]]="",IF(F15&gt;D15,ROUNDUP((F15-D15)/10,0)*G15,0),IF(F15&gt;D15,ROUND($H$12*(F15-D15)*(G15),3),0))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DA2BD-7861-47BF-88F7-CB89CC0C61ED}">
  <dimension ref="B4:H62"/>
  <sheetViews>
    <sheetView showGridLines="0" tabSelected="1" zoomScale="130" zoomScaleNormal="130" workbookViewId="0">
      <pane ySplit="14" topLeftCell="A41" activePane="bottomLeft" state="frozen"/>
      <selection pane="bottomLeft" activeCell="K50" sqref="K50"/>
    </sheetView>
  </sheetViews>
  <sheetFormatPr defaultRowHeight="15" x14ac:dyDescent="0.25"/>
  <cols>
    <col min="1" max="1" width="3" style="1" customWidth="1"/>
    <col min="2" max="2" width="3.28515625" style="8" customWidth="1"/>
    <col min="3" max="3" width="19.5703125" style="8" customWidth="1"/>
    <col min="4" max="4" width="12.28515625" style="14" customWidth="1"/>
    <col min="5" max="5" width="8" style="11" customWidth="1"/>
    <col min="6" max="6" width="13.140625" style="8" customWidth="1"/>
    <col min="7" max="7" width="9.140625" style="8"/>
    <col min="8" max="8" width="11.42578125" style="11" customWidth="1"/>
    <col min="9" max="16384" width="9.140625" style="1"/>
  </cols>
  <sheetData>
    <row r="4" spans="2:8" ht="15" customHeight="1" x14ac:dyDescent="0.25">
      <c r="B4" s="22" t="s">
        <v>63</v>
      </c>
      <c r="C4" s="22"/>
      <c r="D4" s="22"/>
      <c r="E4" s="22"/>
      <c r="F4" s="22"/>
      <c r="G4" s="22"/>
      <c r="H4" s="22"/>
    </row>
    <row r="5" spans="2:8" ht="15" customHeight="1" x14ac:dyDescent="0.25">
      <c r="B5" s="5"/>
      <c r="C5" s="5"/>
      <c r="D5" s="5"/>
      <c r="E5" s="5"/>
      <c r="F5" s="5"/>
      <c r="G5" s="5"/>
      <c r="H5" s="5"/>
    </row>
    <row r="6" spans="2:8" ht="15" customHeight="1" x14ac:dyDescent="0.25">
      <c r="B6" s="23" t="s">
        <v>57</v>
      </c>
      <c r="C6" s="23"/>
      <c r="D6" s="6" t="s">
        <v>59</v>
      </c>
      <c r="E6" s="24" t="s">
        <v>58</v>
      </c>
      <c r="F6" s="24"/>
      <c r="G6" s="7"/>
      <c r="H6" s="7"/>
    </row>
    <row r="8" spans="2:8" ht="15" customHeight="1" x14ac:dyDescent="0.25">
      <c r="B8" s="25" t="s">
        <v>62</v>
      </c>
      <c r="C8" s="25"/>
      <c r="D8" s="25"/>
      <c r="E8" s="25"/>
      <c r="F8" s="25"/>
      <c r="G8" s="17">
        <f>ROUND(SUM(Table13[Paskaičiuota])+G10,3)</f>
        <v>1.26</v>
      </c>
      <c r="H8" s="17"/>
    </row>
    <row r="9" spans="2:8" x14ac:dyDescent="0.25">
      <c r="D9" s="1"/>
      <c r="E9" s="1"/>
      <c r="G9" s="21" t="s">
        <v>8</v>
      </c>
      <c r="H9" s="21"/>
    </row>
    <row r="10" spans="2:8" ht="15" customHeight="1" x14ac:dyDescent="0.25">
      <c r="B10" s="16" t="s">
        <v>60</v>
      </c>
      <c r="C10" s="16"/>
      <c r="D10" s="16"/>
      <c r="E10" s="16"/>
      <c r="F10" s="16"/>
      <c r="G10" s="17">
        <f>1.26</f>
        <v>1.26</v>
      </c>
      <c r="H10" s="17"/>
    </row>
    <row r="11" spans="2:8" x14ac:dyDescent="0.25">
      <c r="C11" s="9"/>
      <c r="D11" s="1"/>
      <c r="E11" s="1"/>
      <c r="G11" s="18" t="s">
        <v>61</v>
      </c>
      <c r="H11" s="18"/>
    </row>
    <row r="12" spans="2:8" ht="15" customHeight="1" x14ac:dyDescent="0.25">
      <c r="B12" s="1"/>
      <c r="C12" s="1"/>
      <c r="D12" s="19" t="s">
        <v>9</v>
      </c>
      <c r="E12" s="19"/>
      <c r="F12" s="19"/>
      <c r="G12" s="19"/>
      <c r="H12" s="10">
        <v>1.4810000000000001</v>
      </c>
    </row>
    <row r="13" spans="2:8" x14ac:dyDescent="0.25">
      <c r="B13" s="20"/>
      <c r="C13" s="20"/>
      <c r="D13" s="20"/>
      <c r="E13" s="20"/>
      <c r="F13" s="20"/>
      <c r="G13" s="20"/>
      <c r="H13" s="20"/>
    </row>
    <row r="14" spans="2:8" ht="48" customHeight="1" x14ac:dyDescent="0.25">
      <c r="B14" s="12" t="s">
        <v>11</v>
      </c>
      <c r="C14" s="13" t="s">
        <v>12</v>
      </c>
      <c r="D14" s="13" t="s">
        <v>64</v>
      </c>
      <c r="E14" s="13" t="s">
        <v>14</v>
      </c>
      <c r="F14" s="12" t="s">
        <v>65</v>
      </c>
      <c r="G14" s="12" t="s">
        <v>16</v>
      </c>
      <c r="H14" s="12" t="s">
        <v>17</v>
      </c>
    </row>
    <row r="15" spans="2:8" x14ac:dyDescent="0.25">
      <c r="B15" s="2">
        <v>1</v>
      </c>
      <c r="C15" s="2" t="s">
        <v>18</v>
      </c>
      <c r="D15" s="3">
        <v>350</v>
      </c>
      <c r="E15" s="2"/>
      <c r="F15" s="4">
        <v>0</v>
      </c>
      <c r="G15" s="2">
        <v>1.9E-2</v>
      </c>
      <c r="H15" s="3">
        <f>IF(Table13[[#This Row],[Tarifas,
Eur/t]]="",IF(F15&gt;D15,ROUNDUP((F15-D15)/100,0)*G15,0),IF(F15&gt;D15,ROUND($H$12*(F15-D15)*(G15),3),0))</f>
        <v>0</v>
      </c>
    </row>
    <row r="16" spans="2:8" x14ac:dyDescent="0.25">
      <c r="B16" s="2">
        <v>2</v>
      </c>
      <c r="C16" s="2" t="s">
        <v>19</v>
      </c>
      <c r="D16" s="3">
        <v>350</v>
      </c>
      <c r="E16" s="2"/>
      <c r="F16" s="4">
        <v>0</v>
      </c>
      <c r="G16" s="2">
        <v>1.6E-2</v>
      </c>
      <c r="H16" s="3">
        <f>IF(Table13[[#This Row],[Tarifas,
Eur/t]]="",IF(F16&gt;D16,ROUNDUP((F16-D16)/100,0)*G16,0),IF(F16&gt;D16,ROUND($H$12*(F16-D16)*(G16),3),0))</f>
        <v>0</v>
      </c>
    </row>
    <row r="17" spans="2:8" x14ac:dyDescent="0.25">
      <c r="B17" s="2">
        <v>3</v>
      </c>
      <c r="C17" s="2" t="s">
        <v>20</v>
      </c>
      <c r="D17" s="3">
        <v>50</v>
      </c>
      <c r="E17" s="2"/>
      <c r="F17" s="4">
        <v>0</v>
      </c>
      <c r="G17" s="2">
        <v>3.0000000000000001E-3</v>
      </c>
      <c r="H17" s="3">
        <f>IF(Table13[[#This Row],[Tarifas,
Eur/t]]="",IF(F17&gt;D17,ROUNDUP((F17-D17)/10,0)*G17,0),IF(F17&gt;D17,ROUND($H$12*(F17-D17)*(G17),3),0))</f>
        <v>0</v>
      </c>
    </row>
    <row r="18" spans="2:8" x14ac:dyDescent="0.25">
      <c r="B18" s="2">
        <v>4</v>
      </c>
      <c r="C18" s="2" t="s">
        <v>21</v>
      </c>
      <c r="D18" s="3">
        <v>10</v>
      </c>
      <c r="E18" s="2"/>
      <c r="F18" s="4">
        <v>0</v>
      </c>
      <c r="G18" s="2">
        <f>E18/1000000</f>
        <v>0</v>
      </c>
      <c r="H18" s="3">
        <f>IF(Table13[[#This Row],[Tarifas,
Eur/t]]="",IF(F18&gt;D18,ROUNDUP((F18-D18)/100,0)*G18,0),IF(F18&gt;D18,ROUND($H$12*(F18-D18)*(G18),3),0))</f>
        <v>0</v>
      </c>
    </row>
    <row r="19" spans="2:8" x14ac:dyDescent="0.25">
      <c r="B19" s="2">
        <v>5</v>
      </c>
      <c r="C19" s="2" t="s">
        <v>22</v>
      </c>
      <c r="D19" s="3">
        <v>0.4</v>
      </c>
      <c r="E19" s="2">
        <v>56661</v>
      </c>
      <c r="F19" s="4">
        <v>0</v>
      </c>
      <c r="G19" s="2">
        <f t="shared" ref="G19:G60" si="0">E19/1000000</f>
        <v>5.6661000000000003E-2</v>
      </c>
      <c r="H19" s="3">
        <f>IF(Table13[[#This Row],[Tarifas,
Eur/t]]="",IF(F19&gt;D19,ROUNDUP((F19-D19)/100,0)*G19,0),IF(F19&gt;D19,ROUND($H$12*(F19-D19)*(G19),3),0))</f>
        <v>0</v>
      </c>
    </row>
    <row r="20" spans="2:8" x14ac:dyDescent="0.25">
      <c r="B20" s="2">
        <v>6</v>
      </c>
      <c r="C20" s="2" t="s">
        <v>1</v>
      </c>
      <c r="D20" s="3">
        <v>0.4</v>
      </c>
      <c r="E20" s="2">
        <v>56661</v>
      </c>
      <c r="F20" s="4">
        <v>0</v>
      </c>
      <c r="G20" s="2">
        <f t="shared" si="0"/>
        <v>5.6661000000000003E-2</v>
      </c>
      <c r="H20" s="3">
        <f>IF(Table13[[#This Row],[Tarifas,
Eur/t]]="",IF(F20&gt;D20,ROUNDUP((F20-D20)/100,0)*G20,0),IF(F20&gt;D20,ROUND($H$12*(F20-D20)*(G20),3),0))</f>
        <v>0</v>
      </c>
    </row>
    <row r="21" spans="2:8" x14ac:dyDescent="0.25">
      <c r="B21" s="2">
        <v>7</v>
      </c>
      <c r="C21" s="2" t="s">
        <v>0</v>
      </c>
      <c r="D21" s="3">
        <v>0.6</v>
      </c>
      <c r="E21" s="2">
        <v>56661</v>
      </c>
      <c r="F21" s="4"/>
      <c r="G21" s="2">
        <f t="shared" si="0"/>
        <v>5.6661000000000003E-2</v>
      </c>
      <c r="H21" s="3">
        <f>IF(Table13[[#This Row],[Tarifas,
Eur/t]]="",IF(F21&gt;D21,ROUNDUP((F21-D21)/100,0)*G21,0),IF(F21&gt;D21,ROUND($H$12*(F21-D21)*(G21),3),0))</f>
        <v>0</v>
      </c>
    </row>
    <row r="22" spans="2:8" x14ac:dyDescent="0.25">
      <c r="B22" s="2">
        <v>8</v>
      </c>
      <c r="C22" s="2" t="s">
        <v>2</v>
      </c>
      <c r="D22" s="3">
        <v>0.1</v>
      </c>
      <c r="E22" s="2">
        <v>347511</v>
      </c>
      <c r="F22" s="4">
        <v>0</v>
      </c>
      <c r="G22" s="2">
        <f t="shared" si="0"/>
        <v>0.34751100000000001</v>
      </c>
      <c r="H22" s="3">
        <f>IF(Table13[[#This Row],[Tarifas,
Eur/t]]="",IF(F22&gt;D22,ROUNDUP((F22-D22)/100,0)*G22,0),IF(F22&gt;D22,ROUND($H$12*(F22-D22)*(G22),3),0))</f>
        <v>0</v>
      </c>
    </row>
    <row r="23" spans="2:8" x14ac:dyDescent="0.25">
      <c r="B23" s="2">
        <v>9</v>
      </c>
      <c r="C23" s="2" t="s">
        <v>23</v>
      </c>
      <c r="D23" s="3">
        <v>5</v>
      </c>
      <c r="E23" s="2">
        <v>12839</v>
      </c>
      <c r="F23" s="4"/>
      <c r="G23" s="2">
        <f t="shared" si="0"/>
        <v>1.2839E-2</v>
      </c>
      <c r="H23" s="3">
        <f>IF(Table13[[#This Row],[Tarifas,
Eur/t]]="",IF(F23&gt;D23,ROUNDUP((F23-D23)/100,0)*G23,0),IF(F23&gt;D23,ROUND($H$12*(F23-D23)*(G23),3),0))</f>
        <v>0</v>
      </c>
    </row>
    <row r="24" spans="2:8" ht="36.75" x14ac:dyDescent="0.25">
      <c r="B24" s="2">
        <v>10</v>
      </c>
      <c r="C24" s="2" t="s">
        <v>24</v>
      </c>
      <c r="D24" s="3">
        <v>2</v>
      </c>
      <c r="E24" s="2">
        <v>1258</v>
      </c>
      <c r="F24" s="4">
        <v>0</v>
      </c>
      <c r="G24" s="2">
        <f t="shared" si="0"/>
        <v>1.258E-3</v>
      </c>
      <c r="H24" s="3">
        <f>IF(Table13[[#This Row],[Tarifas,
Eur/t]]="",IF(F24&gt;D24,ROUNDUP((F24-D24)/100,0)*G24,0),IF(F24&gt;D24,ROUND($H$12*(F24-D24)*(G24),3),0))</f>
        <v>0</v>
      </c>
    </row>
    <row r="25" spans="2:8" x14ac:dyDescent="0.25">
      <c r="B25" s="2">
        <v>11</v>
      </c>
      <c r="C25" s="2" t="s">
        <v>5</v>
      </c>
      <c r="D25" s="3">
        <v>2E-3</v>
      </c>
      <c r="E25" s="2">
        <v>3814146</v>
      </c>
      <c r="F25" s="4">
        <v>0</v>
      </c>
      <c r="G25" s="2">
        <f t="shared" si="0"/>
        <v>3.814146</v>
      </c>
      <c r="H25" s="3">
        <f>IF(Table13[[#This Row],[Tarifas,
Eur/t]]="",IF(F25&gt;D25,ROUNDUP((F25-D25)/100,0)*G25,0),IF(F25&gt;D25,ROUND($H$12*(F25-D25)*(G25),3),0))</f>
        <v>0</v>
      </c>
    </row>
    <row r="26" spans="2:8" x14ac:dyDescent="0.25">
      <c r="B26" s="2">
        <v>12</v>
      </c>
      <c r="C26" s="2" t="s">
        <v>3</v>
      </c>
      <c r="D26" s="3">
        <v>0.04</v>
      </c>
      <c r="E26" s="2">
        <v>3814146</v>
      </c>
      <c r="F26" s="4">
        <v>0</v>
      </c>
      <c r="G26" s="2">
        <f t="shared" si="0"/>
        <v>3.814146</v>
      </c>
      <c r="H26" s="3">
        <f>IF(Table13[[#This Row],[Tarifas,
Eur/t]]="",IF(F26&gt;D26,ROUNDUP((F26-D26)/100,0)*G26,0),IF(F26&gt;D26,ROUND($H$12*(F26-D26)*(G26),3),0))</f>
        <v>0</v>
      </c>
    </row>
    <row r="27" spans="2:8" x14ac:dyDescent="0.25">
      <c r="B27" s="2">
        <v>13</v>
      </c>
      <c r="C27" s="2" t="s">
        <v>4</v>
      </c>
      <c r="D27" s="3">
        <v>0.1</v>
      </c>
      <c r="E27" s="2">
        <v>347511</v>
      </c>
      <c r="F27" s="4">
        <v>0</v>
      </c>
      <c r="G27" s="2">
        <f t="shared" si="0"/>
        <v>0.34751100000000001</v>
      </c>
      <c r="H27" s="3">
        <f>IF(Table13[[#This Row],[Tarifas,
Eur/t]]="",IF(F27&gt;D27,ROUNDUP((F27-D27)/100,0)*G27,0),IF(F27&gt;D27,ROUND($H$12*(F27-D27)*(G27),3),0))</f>
        <v>0</v>
      </c>
    </row>
    <row r="28" spans="2:8" x14ac:dyDescent="0.25">
      <c r="B28" s="2">
        <v>14</v>
      </c>
      <c r="C28" s="2" t="s">
        <v>25</v>
      </c>
      <c r="D28" s="3">
        <v>1</v>
      </c>
      <c r="E28" s="2">
        <v>56661</v>
      </c>
      <c r="F28" s="4">
        <v>0</v>
      </c>
      <c r="G28" s="2">
        <f t="shared" si="0"/>
        <v>5.6661000000000003E-2</v>
      </c>
      <c r="H28" s="3">
        <f>IF(Table13[[#This Row],[Tarifas,
Eur/t]]="",IF(F28&gt;D28,ROUNDUP((F28-D28)/100,0)*G28,0),IF(F28&gt;D28,ROUND($H$12*(F28-D28)*(G28),3),0))</f>
        <v>0</v>
      </c>
    </row>
    <row r="29" spans="2:8" x14ac:dyDescent="0.25">
      <c r="B29" s="2">
        <v>15</v>
      </c>
      <c r="C29" s="2" t="s">
        <v>26</v>
      </c>
      <c r="D29" s="3">
        <v>0.03</v>
      </c>
      <c r="E29" s="2">
        <v>56661</v>
      </c>
      <c r="F29" s="4">
        <v>0</v>
      </c>
      <c r="G29" s="2">
        <f t="shared" si="0"/>
        <v>5.6661000000000003E-2</v>
      </c>
      <c r="H29" s="3">
        <f>IF(Table13[[#This Row],[Tarifas,
Eur/t]]="",IF(F29&gt;D29,ROUNDUP((F29-D29)/100,0)*G29,0),IF(F29&gt;D29,ROUND($H$12*(F29-D29)*(G29),3),0))</f>
        <v>0</v>
      </c>
    </row>
    <row r="30" spans="2:8" x14ac:dyDescent="0.25">
      <c r="B30" s="2">
        <v>16</v>
      </c>
      <c r="C30" s="2" t="s">
        <v>27</v>
      </c>
      <c r="D30" s="3">
        <v>0.4</v>
      </c>
      <c r="E30" s="2">
        <v>56661</v>
      </c>
      <c r="F30" s="4">
        <v>0</v>
      </c>
      <c r="G30" s="2">
        <f t="shared" si="0"/>
        <v>5.6661000000000003E-2</v>
      </c>
      <c r="H30" s="3">
        <f>IF(Table13[[#This Row],[Tarifas,
Eur/t]]="",IF(F30&gt;D30,ROUNDUP((F30-D30)/100,0)*G30,0),IF(F30&gt;D30,ROUND($H$12*(F30-D30)*(G30),3),0))</f>
        <v>0</v>
      </c>
    </row>
    <row r="31" spans="2:8" x14ac:dyDescent="0.25">
      <c r="B31" s="2">
        <v>17</v>
      </c>
      <c r="C31" s="2" t="s">
        <v>28</v>
      </c>
      <c r="D31" s="3">
        <v>2</v>
      </c>
      <c r="E31" s="2">
        <v>56661</v>
      </c>
      <c r="F31" s="4">
        <v>0</v>
      </c>
      <c r="G31" s="2">
        <f t="shared" si="0"/>
        <v>5.6661000000000003E-2</v>
      </c>
      <c r="H31" s="3">
        <f>IF(Table13[[#This Row],[Tarifas,
Eur/t]]="",IF(F31&gt;D31,ROUNDUP((F31-D31)/100,0)*G31,0),IF(F31&gt;D31,ROUND($H$12*(F31-D31)*(G31),3),0))</f>
        <v>0</v>
      </c>
    </row>
    <row r="32" spans="2:8" x14ac:dyDescent="0.25">
      <c r="B32" s="2">
        <v>18</v>
      </c>
      <c r="C32" s="2" t="s">
        <v>29</v>
      </c>
      <c r="D32" s="3">
        <v>50</v>
      </c>
      <c r="E32" s="2">
        <v>1258</v>
      </c>
      <c r="F32" s="4">
        <v>0</v>
      </c>
      <c r="G32" s="2">
        <f t="shared" si="0"/>
        <v>1.258E-3</v>
      </c>
      <c r="H32" s="3">
        <f>IF(Table13[[#This Row],[Tarifas,
Eur/t]]="",IF(F32&gt;D32,ROUNDUP((F32-D32)/100,0)*G32,0),IF(F32&gt;D32,ROUND($H$12*(F32-D32)*(G32),3),0))</f>
        <v>0</v>
      </c>
    </row>
    <row r="33" spans="2:8" x14ac:dyDescent="0.25">
      <c r="B33" s="2">
        <v>19</v>
      </c>
      <c r="C33" s="2" t="s">
        <v>30</v>
      </c>
      <c r="D33" s="3">
        <v>300</v>
      </c>
      <c r="E33" s="2">
        <v>15</v>
      </c>
      <c r="F33" s="4">
        <v>0</v>
      </c>
      <c r="G33" s="2">
        <f t="shared" si="0"/>
        <v>1.5E-5</v>
      </c>
      <c r="H33" s="3">
        <f>IF(Table13[[#This Row],[Tarifas,
Eur/t]]="",IF(F33&gt;D33,ROUNDUP((F33-D33)/100,0)*G33,0),IF(F33&gt;D33,ROUND($H$12*(F33-D33)*(G33),3),0))</f>
        <v>0</v>
      </c>
    </row>
    <row r="34" spans="2:8" x14ac:dyDescent="0.25">
      <c r="B34" s="2">
        <v>20</v>
      </c>
      <c r="C34" s="2" t="s">
        <v>31</v>
      </c>
      <c r="D34" s="3">
        <v>1000</v>
      </c>
      <c r="E34" s="2">
        <v>30</v>
      </c>
      <c r="F34" s="4">
        <v>0</v>
      </c>
      <c r="G34" s="2">
        <f t="shared" si="0"/>
        <v>3.0000000000000001E-5</v>
      </c>
      <c r="H34" s="3">
        <f>IF(Table13[[#This Row],[Tarifas,
Eur/t]]="",IF(F34&gt;D34,ROUNDUP((F34-D34)/100,0)*G34,0),IF(F34&gt;D34,ROUND($H$12*(F34-D34)*(G34),3),0))</f>
        <v>0</v>
      </c>
    </row>
    <row r="35" spans="2:8" x14ac:dyDescent="0.25">
      <c r="B35" s="2">
        <v>21</v>
      </c>
      <c r="C35" s="2" t="s">
        <v>32</v>
      </c>
      <c r="D35" s="3">
        <v>0.16</v>
      </c>
      <c r="E35" s="2">
        <v>347511</v>
      </c>
      <c r="F35" s="4">
        <v>0</v>
      </c>
      <c r="G35" s="2">
        <f t="shared" si="0"/>
        <v>0.34751100000000001</v>
      </c>
      <c r="H35" s="3">
        <f>IF(Table13[[#This Row],[Tarifas,
Eur/t]]="",IF(F35&gt;D35,ROUNDUP((F35-D35)/100,0)*G35,0),IF(F35&gt;D35,ROUND($H$12*(F35-D35)*(G35),3),0))</f>
        <v>0</v>
      </c>
    </row>
    <row r="36" spans="2:8" x14ac:dyDescent="0.25">
      <c r="B36" s="2">
        <v>22</v>
      </c>
      <c r="C36" s="2" t="s">
        <v>33</v>
      </c>
      <c r="D36" s="3">
        <v>2E-3</v>
      </c>
      <c r="E36" s="2">
        <v>3814146</v>
      </c>
      <c r="F36" s="4">
        <v>0</v>
      </c>
      <c r="G36" s="2">
        <f t="shared" si="0"/>
        <v>3.814146</v>
      </c>
      <c r="H36" s="3">
        <f>IF(Table13[[#This Row],[Tarifas,
Eur/t]]="",IF(F36&gt;D36,ROUNDUP((F36-D36)/100,0)*G36,0),IF(F36&gt;D36,ROUND($H$12*(F36-D36)*(G36),3),0))</f>
        <v>0</v>
      </c>
    </row>
    <row r="37" spans="2:8" ht="24.75" x14ac:dyDescent="0.25">
      <c r="B37" s="2">
        <v>23</v>
      </c>
      <c r="C37" s="2" t="s">
        <v>34</v>
      </c>
      <c r="D37" s="3">
        <v>0.8</v>
      </c>
      <c r="E37" s="2">
        <v>347511</v>
      </c>
      <c r="F37" s="4">
        <v>0</v>
      </c>
      <c r="G37" s="2">
        <f t="shared" si="0"/>
        <v>0.34751100000000001</v>
      </c>
      <c r="H37" s="3">
        <f>IF(Table13[[#This Row],[Tarifas,
Eur/t]]="",IF(F37&gt;D37,ROUNDUP((F37-D37)/100,0)*G37,0),IF(F37&gt;D37,ROUND($H$12*(F37-D37)*(G37),3),0))</f>
        <v>0</v>
      </c>
    </row>
    <row r="38" spans="2:8" ht="26.25" customHeight="1" x14ac:dyDescent="0.25">
      <c r="B38" s="2">
        <v>24</v>
      </c>
      <c r="C38" s="2" t="s">
        <v>35</v>
      </c>
      <c r="D38" s="3">
        <v>5.9999999999999995E-4</v>
      </c>
      <c r="E38" s="2">
        <v>3814146</v>
      </c>
      <c r="F38" s="4">
        <v>0</v>
      </c>
      <c r="G38" s="2">
        <f t="shared" si="0"/>
        <v>3.814146</v>
      </c>
      <c r="H38" s="3">
        <f>IF(Table13[[#This Row],[Tarifas,
Eur/t]]="",IF(F38&gt;D38,ROUNDUP((F38-D38)/100,0)*G38,0),IF(F38&gt;D38,ROUND($H$12*(F38-D38)*(G38),3),0))</f>
        <v>0</v>
      </c>
    </row>
    <row r="39" spans="2:8" ht="26.25" customHeight="1" x14ac:dyDescent="0.25">
      <c r="B39" s="2">
        <v>25</v>
      </c>
      <c r="C39" s="2" t="s">
        <v>36</v>
      </c>
      <c r="D39" s="3">
        <v>2.0000000000000002E-5</v>
      </c>
      <c r="E39" s="2">
        <v>3814146</v>
      </c>
      <c r="F39" s="4">
        <v>0</v>
      </c>
      <c r="G39" s="2">
        <f t="shared" si="0"/>
        <v>3.814146</v>
      </c>
      <c r="H39" s="3">
        <f>IF(Table13[[#This Row],[Tarifas,
Eur/t]]="",IF(F39&gt;D39,ROUNDUP((F39-D39)/100,0)*G39,0),IF(F39&gt;D39,ROUND($H$12*(F39-D39)*(G39),3),0))</f>
        <v>0</v>
      </c>
    </row>
    <row r="40" spans="2:8" x14ac:dyDescent="0.25">
      <c r="B40" s="2">
        <v>26</v>
      </c>
      <c r="C40" s="2" t="s">
        <v>37</v>
      </c>
      <c r="D40" s="3">
        <v>2.0000000000000002E-5</v>
      </c>
      <c r="E40" s="2">
        <v>3814146</v>
      </c>
      <c r="F40" s="4">
        <v>0</v>
      </c>
      <c r="G40" s="2">
        <f t="shared" si="0"/>
        <v>3.814146</v>
      </c>
      <c r="H40" s="3">
        <f>IF(Table13[[#This Row],[Tarifas,
Eur/t]]="",IF(F40&gt;D40,ROUNDUP((F40-D40)/100,0)*G40,0),IF(F40&gt;D40,ROUND($H$12*(F40-D40)*(G40),3),0))</f>
        <v>0</v>
      </c>
    </row>
    <row r="41" spans="2:8" ht="23.25" customHeight="1" x14ac:dyDescent="0.25">
      <c r="B41" s="2">
        <v>27</v>
      </c>
      <c r="C41" s="2" t="s">
        <v>38</v>
      </c>
      <c r="D41" s="3">
        <v>2.0000000000000001E-4</v>
      </c>
      <c r="E41" s="2">
        <v>3814146</v>
      </c>
      <c r="F41" s="4">
        <v>0</v>
      </c>
      <c r="G41" s="2">
        <f t="shared" si="0"/>
        <v>3.814146</v>
      </c>
      <c r="H41" s="3">
        <f>IF(Table13[[#This Row],[Tarifas,
Eur/t]]="",IF(F41&gt;D41,ROUNDUP((F41-D41)/100,0)*G41,0),IF(F41&gt;D41,ROUND($H$12*(F41-D41)*(G41),3),0))</f>
        <v>0</v>
      </c>
    </row>
    <row r="42" spans="2:8" x14ac:dyDescent="0.25">
      <c r="B42" s="2">
        <v>28</v>
      </c>
      <c r="C42" s="2" t="s">
        <v>39</v>
      </c>
      <c r="D42" s="3">
        <v>1E-3</v>
      </c>
      <c r="E42" s="2">
        <v>3814146</v>
      </c>
      <c r="F42" s="4">
        <v>0</v>
      </c>
      <c r="G42" s="2">
        <f t="shared" si="0"/>
        <v>3.814146</v>
      </c>
      <c r="H42" s="3">
        <f>IF(Table13[[#This Row],[Tarifas,
Eur/t]]="",IF(F42&gt;D42,ROUNDUP((F42-D42)/100,0)*G42,0),IF(F42&gt;D42,ROUND($H$12*(F42-D42)*(G42),3),0))</f>
        <v>0</v>
      </c>
    </row>
    <row r="43" spans="2:8" x14ac:dyDescent="0.25">
      <c r="B43" s="2">
        <v>29</v>
      </c>
      <c r="C43" s="2" t="s">
        <v>40</v>
      </c>
      <c r="D43" s="3">
        <v>8.0000000000000004E-4</v>
      </c>
      <c r="E43" s="2">
        <v>3814146</v>
      </c>
      <c r="F43" s="4">
        <v>0</v>
      </c>
      <c r="G43" s="2">
        <f t="shared" si="0"/>
        <v>3.814146</v>
      </c>
      <c r="H43" s="3">
        <f>IF(Table13[[#This Row],[Tarifas,
Eur/t]]="",IF(F43&gt;D43,ROUNDUP((F43-D43)/100,0)*G43,0),IF(F43&gt;D43,ROUND($H$12*(F43-D43)*(G43),3),0))</f>
        <v>0</v>
      </c>
    </row>
    <row r="44" spans="2:8" x14ac:dyDescent="0.25">
      <c r="B44" s="2">
        <v>30</v>
      </c>
      <c r="C44" s="2" t="s">
        <v>41</v>
      </c>
      <c r="D44" s="3">
        <v>5.9999999999999995E-4</v>
      </c>
      <c r="E44" s="2">
        <v>3814146</v>
      </c>
      <c r="F44" s="4">
        <v>0</v>
      </c>
      <c r="G44" s="2">
        <f t="shared" si="0"/>
        <v>3.814146</v>
      </c>
      <c r="H44" s="3">
        <f>IF(Table13[[#This Row],[Tarifas,
Eur/t]]="",IF(F44&gt;D44,ROUNDUP((F44-D44)/100,0)*G44,0),IF(F44&gt;D44,ROUND($H$12*(F44-D44)*(G44),3),0))</f>
        <v>0</v>
      </c>
    </row>
    <row r="45" spans="2:8" x14ac:dyDescent="0.25">
      <c r="B45" s="2">
        <v>31</v>
      </c>
      <c r="C45" s="2" t="s">
        <v>42</v>
      </c>
      <c r="D45" s="3">
        <v>8.0000000000000004E-4</v>
      </c>
      <c r="E45" s="2">
        <v>3814146</v>
      </c>
      <c r="F45" s="4">
        <v>0</v>
      </c>
      <c r="G45" s="2">
        <f t="shared" si="0"/>
        <v>3.814146</v>
      </c>
      <c r="H45" s="3">
        <f>IF(Table13[[#This Row],[Tarifas,
Eur/t]]="",IF(F45&gt;D45,ROUNDUP((F45-D45)/100,0)*G45,0),IF(F45&gt;D45,ROUND($H$12*(F45-D45)*(G45),3),0))</f>
        <v>0</v>
      </c>
    </row>
    <row r="46" spans="2:8" x14ac:dyDescent="0.25">
      <c r="B46" s="2">
        <v>32</v>
      </c>
      <c r="C46" s="2" t="s">
        <v>43</v>
      </c>
      <c r="D46" s="3">
        <v>2.4E-2</v>
      </c>
      <c r="E46" s="2">
        <v>347511</v>
      </c>
      <c r="F46" s="4">
        <v>0</v>
      </c>
      <c r="G46" s="2">
        <f t="shared" si="0"/>
        <v>0.34751100000000001</v>
      </c>
      <c r="H46" s="3">
        <f>IF(Table13[[#This Row],[Tarifas,
Eur/t]]="",IF(F46&gt;D46,ROUNDUP((F46-D46)/100,0)*G46,0),IF(F46&gt;D46,ROUND($H$12*(F46-D46)*(G46),3),0))</f>
        <v>0</v>
      </c>
    </row>
    <row r="47" spans="2:8" x14ac:dyDescent="0.25">
      <c r="B47" s="2">
        <v>33</v>
      </c>
      <c r="C47" s="2" t="s">
        <v>44</v>
      </c>
      <c r="D47" s="3">
        <v>8.0000000000000004E-4</v>
      </c>
      <c r="E47" s="2">
        <v>3814146</v>
      </c>
      <c r="F47" s="4">
        <v>0</v>
      </c>
      <c r="G47" s="2">
        <f t="shared" si="0"/>
        <v>3.814146</v>
      </c>
      <c r="H47" s="3">
        <f>IF(Table13[[#This Row],[Tarifas,
Eur/t]]="",IF(F47&gt;D47,ROUNDUP((F47-D47)/100,0)*G47,0),IF(F47&gt;D47,ROUND($H$12*(F47-D47)*(G47),3),0))</f>
        <v>0</v>
      </c>
    </row>
    <row r="48" spans="2:8" x14ac:dyDescent="0.25">
      <c r="B48" s="2">
        <v>34</v>
      </c>
      <c r="C48" s="2" t="s">
        <v>45</v>
      </c>
      <c r="D48" s="3">
        <v>0.08</v>
      </c>
      <c r="E48" s="2">
        <v>347511</v>
      </c>
      <c r="F48" s="4">
        <v>0</v>
      </c>
      <c r="G48" s="2">
        <f t="shared" si="0"/>
        <v>0.34751100000000001</v>
      </c>
      <c r="H48" s="3">
        <f>IF(Table13[[#This Row],[Tarifas,
Eur/t]]="",IF(F48&gt;D48,ROUNDUP((F48-D48)/100,0)*G48,0),IF(F48&gt;D48,ROUND($H$12*(F48-D48)*(G48),3),0))</f>
        <v>0</v>
      </c>
    </row>
    <row r="49" spans="2:8" x14ac:dyDescent="0.25">
      <c r="B49" s="2">
        <v>35</v>
      </c>
      <c r="C49" s="2" t="s">
        <v>46</v>
      </c>
      <c r="D49" s="3">
        <v>2E-3</v>
      </c>
      <c r="E49" s="2">
        <v>3814146</v>
      </c>
      <c r="F49" s="4">
        <v>0</v>
      </c>
      <c r="G49" s="2">
        <f t="shared" si="0"/>
        <v>3.814146</v>
      </c>
      <c r="H49" s="3">
        <f>IF(Table13[[#This Row],[Tarifas,
Eur/t]]="",IF(F49&gt;D49,ROUNDUP((F49-D49)/100,0)*G49,0),IF(F49&gt;D49,ROUND($H$12*(F49-D49)*(G49),3),0))</f>
        <v>0</v>
      </c>
    </row>
    <row r="50" spans="2:8" x14ac:dyDescent="0.25">
      <c r="B50" s="2">
        <v>36</v>
      </c>
      <c r="C50" s="2" t="s">
        <v>47</v>
      </c>
      <c r="D50" s="3">
        <v>0.02</v>
      </c>
      <c r="E50" s="2">
        <v>3814146</v>
      </c>
      <c r="F50" s="4">
        <v>0</v>
      </c>
      <c r="G50" s="2">
        <f t="shared" si="0"/>
        <v>3.814146</v>
      </c>
      <c r="H50" s="3">
        <f>IF(Table13[[#This Row],[Tarifas,
Eur/t]]="",IF(F50&gt;D50,ROUNDUP((F50-D50)/100,0)*G50,0),IF(F50&gt;D50,ROUND($H$12*(F50-D50)*(G50),3),0))</f>
        <v>0</v>
      </c>
    </row>
    <row r="51" spans="2:8" x14ac:dyDescent="0.25">
      <c r="B51" s="2">
        <v>37</v>
      </c>
      <c r="C51" s="2" t="s">
        <v>48</v>
      </c>
      <c r="D51" s="3">
        <v>2E-3</v>
      </c>
      <c r="E51" s="2">
        <v>3814146</v>
      </c>
      <c r="F51" s="4">
        <v>0</v>
      </c>
      <c r="G51" s="2">
        <f t="shared" si="0"/>
        <v>3.814146</v>
      </c>
      <c r="H51" s="3">
        <f>IF(Table13[[#This Row],[Tarifas,
Eur/t]]="",IF(F51&gt;D51,ROUNDUP((F51-D51)/100,0)*G51,0),IF(F51&gt;D51,ROUND($H$12*(F51-D51)*(G51),3),0))</f>
        <v>0</v>
      </c>
    </row>
    <row r="52" spans="2:8" x14ac:dyDescent="0.25">
      <c r="B52" s="2">
        <v>38</v>
      </c>
      <c r="C52" s="2" t="s">
        <v>49</v>
      </c>
      <c r="D52" s="3">
        <v>0.04</v>
      </c>
      <c r="E52" s="2">
        <v>347511</v>
      </c>
      <c r="F52" s="4">
        <v>0</v>
      </c>
      <c r="G52" s="2">
        <f t="shared" si="0"/>
        <v>0.34751100000000001</v>
      </c>
      <c r="H52" s="3">
        <f>IF(Table13[[#This Row],[Tarifas,
Eur/t]]="",IF(F52&gt;D52,ROUNDUP((F52-D52)/100,0)*G52,0),IF(F52&gt;D52,ROUND($H$12*(F52-D52)*(G52),3),0))</f>
        <v>0</v>
      </c>
    </row>
    <row r="53" spans="2:8" x14ac:dyDescent="0.25">
      <c r="B53" s="2">
        <v>39</v>
      </c>
      <c r="C53" s="2" t="s">
        <v>50</v>
      </c>
      <c r="D53" s="3">
        <v>0.6</v>
      </c>
      <c r="E53" s="2">
        <v>12839</v>
      </c>
      <c r="F53" s="4">
        <v>0</v>
      </c>
      <c r="G53" s="2">
        <f t="shared" si="0"/>
        <v>1.2839E-2</v>
      </c>
      <c r="H53" s="3">
        <f>IF(Table13[[#This Row],[Tarifas,
Eur/t]]="",IF(F53&gt;D53,ROUNDUP((F53-D53)/100,0)*G53,0),IF(F53&gt;D53,ROUND($H$12*(F53-D53)*(G53),3),0))</f>
        <v>0</v>
      </c>
    </row>
    <row r="54" spans="2:8" x14ac:dyDescent="0.25">
      <c r="B54" s="2">
        <v>40</v>
      </c>
      <c r="C54" s="2" t="s">
        <v>51</v>
      </c>
      <c r="D54" s="3">
        <v>0.4</v>
      </c>
      <c r="E54" s="2">
        <v>12839</v>
      </c>
      <c r="F54" s="4">
        <v>0</v>
      </c>
      <c r="G54" s="2">
        <f t="shared" si="0"/>
        <v>1.2839E-2</v>
      </c>
      <c r="H54" s="3">
        <f>IF(Table13[[#This Row],[Tarifas,
Eur/t]]="",IF(F54&gt;D54,ROUNDUP((F54-D54)/100,0)*G54,0),IF(F54&gt;D54,ROUND($H$12*(F54-D54)*(G54),3),0))</f>
        <v>0</v>
      </c>
    </row>
    <row r="55" spans="2:8" x14ac:dyDescent="0.25">
      <c r="B55" s="2">
        <v>41</v>
      </c>
      <c r="C55" s="2" t="s">
        <v>52</v>
      </c>
      <c r="D55" s="3">
        <v>0.12</v>
      </c>
      <c r="E55" s="2">
        <v>12839</v>
      </c>
      <c r="F55" s="4">
        <v>0</v>
      </c>
      <c r="G55" s="2">
        <f t="shared" si="0"/>
        <v>1.2839E-2</v>
      </c>
      <c r="H55" s="3">
        <f>IF(Table13[[#This Row],[Tarifas,
Eur/t]]="",IF(F55&gt;D55,ROUNDUP((F55-D55)/100,0)*G55,0),IF(F55&gt;D55,ROUND($H$12*(F55-D55)*(G55),3),0))</f>
        <v>0</v>
      </c>
    </row>
    <row r="56" spans="2:8" x14ac:dyDescent="0.25">
      <c r="B56" s="2">
        <v>42</v>
      </c>
      <c r="C56" s="2" t="s">
        <v>53</v>
      </c>
      <c r="D56" s="3">
        <v>0.1</v>
      </c>
      <c r="E56" s="2">
        <v>12839</v>
      </c>
      <c r="F56" s="4">
        <v>0</v>
      </c>
      <c r="G56" s="2">
        <f t="shared" si="0"/>
        <v>1.2839E-2</v>
      </c>
      <c r="H56" s="3">
        <f>IF(Table13[[#This Row],[Tarifas,
Eur/t]]="",IF(F56&gt;D56,ROUNDUP((F56-D56)/100,0)*G56,0),IF(F56&gt;D56,ROUND($H$12*(F56-D56)*(G56),3),0))</f>
        <v>0</v>
      </c>
    </row>
    <row r="57" spans="2:8" x14ac:dyDescent="0.25">
      <c r="B57" s="2">
        <v>43</v>
      </c>
      <c r="C57" s="2" t="s">
        <v>54</v>
      </c>
      <c r="D57" s="3">
        <v>2</v>
      </c>
      <c r="E57" s="2">
        <v>1258</v>
      </c>
      <c r="F57" s="4">
        <v>0</v>
      </c>
      <c r="G57" s="2">
        <f t="shared" si="0"/>
        <v>1.258E-3</v>
      </c>
      <c r="H57" s="3">
        <f>IF(Table13[[#This Row],[Tarifas,
Eur/t]]="",IF(F57&gt;D57,ROUNDUP((F57-D57)/100,0)*G57,0),IF(F57&gt;D57,ROUND($H$12*(F57-D57)*(G57),3),0))</f>
        <v>0</v>
      </c>
    </row>
    <row r="58" spans="2:8" x14ac:dyDescent="0.25">
      <c r="B58" s="2">
        <v>44</v>
      </c>
      <c r="C58" s="2" t="s">
        <v>55</v>
      </c>
      <c r="D58" s="3">
        <v>0.01</v>
      </c>
      <c r="E58" s="2">
        <v>12839</v>
      </c>
      <c r="F58" s="4">
        <v>0</v>
      </c>
      <c r="G58" s="2">
        <f t="shared" si="0"/>
        <v>1.2839E-2</v>
      </c>
      <c r="H58" s="3">
        <f>IF(Table13[[#This Row],[Tarifas,
Eur/t]]="",IF(F58&gt;D58,ROUNDUP((F58-D58)/100,0)*G58,0),IF(F58&gt;D58,ROUND($H$12*(F58-D58)*(G58),3),0))</f>
        <v>0</v>
      </c>
    </row>
    <row r="59" spans="2:8" ht="28.5" customHeight="1" x14ac:dyDescent="0.25">
      <c r="B59" s="2">
        <v>45</v>
      </c>
      <c r="C59" s="2" t="s">
        <v>56</v>
      </c>
      <c r="D59" s="3">
        <v>3</v>
      </c>
      <c r="E59" s="2">
        <v>1258</v>
      </c>
      <c r="F59" s="4">
        <v>0</v>
      </c>
      <c r="G59" s="2">
        <f t="shared" si="0"/>
        <v>1.258E-3</v>
      </c>
      <c r="H59" s="3">
        <f>IF(Table13[[#This Row],[Tarifas,
Eur/t]]="",IF(F59&gt;D59,ROUNDUP((F59-D59)/100,0)*G59,0),IF(F59&gt;D59,ROUND($H$12*(F59-D59)*(G59),3),0))</f>
        <v>0</v>
      </c>
    </row>
    <row r="60" spans="2:8" ht="24.75" x14ac:dyDescent="0.25">
      <c r="B60" s="28">
        <v>46</v>
      </c>
      <c r="C60" s="28" t="s">
        <v>66</v>
      </c>
      <c r="D60" s="3">
        <v>5.0000000000000001E-4</v>
      </c>
      <c r="E60" s="2">
        <v>3814146</v>
      </c>
      <c r="F60" s="29">
        <v>0</v>
      </c>
      <c r="G60" s="2">
        <f t="shared" si="0"/>
        <v>3.814146</v>
      </c>
      <c r="H60" s="30">
        <f>IF(Table13[[#This Row],[Tarifas,
Eur/t]]="",IF(F60&gt;D60,ROUNDUP((F60-D60)/100,0)*G60,0),IF(F60&gt;D60,ROUND($H$12*(F60-D60)*(G60),3),0))</f>
        <v>0</v>
      </c>
    </row>
    <row r="61" spans="2:8" x14ac:dyDescent="0.25">
      <c r="B61" s="15"/>
      <c r="C61" s="15"/>
      <c r="D61" s="15"/>
      <c r="E61" s="15"/>
    </row>
    <row r="62" spans="2:8" x14ac:dyDescent="0.25">
      <c r="B62" s="15"/>
      <c r="C62" s="15"/>
      <c r="D62" s="15"/>
      <c r="E62" s="15"/>
    </row>
  </sheetData>
  <sheetProtection algorithmName="SHA-512" hashValue="9PV3BRip6ljknx5AqS2mhlpIav/lO4l0VevV/sLj7zBrDef51JD+xHT9uSqva0qiLOxyqC47BVF+hKX7SAG65A==" saltValue="CFVXj5qFA8gjJxsLJmnORQ==" spinCount="100000" sheet="1" formatCells="0" formatColumns="0" formatRows="0" insertColumns="0" insertRows="0" insertHyperlinks="0" deleteColumns="0" deleteRows="0" sort="0" autoFilter="0" pivotTables="0"/>
  <mergeCells count="13">
    <mergeCell ref="G9:H9"/>
    <mergeCell ref="B4:H4"/>
    <mergeCell ref="B6:C6"/>
    <mergeCell ref="E6:F6"/>
    <mergeCell ref="B8:F8"/>
    <mergeCell ref="G8:H8"/>
    <mergeCell ref="B62:E62"/>
    <mergeCell ref="B10:F10"/>
    <mergeCell ref="G10:H10"/>
    <mergeCell ref="G11:H11"/>
    <mergeCell ref="D12:G12"/>
    <mergeCell ref="B13:H13"/>
    <mergeCell ref="B61:E61"/>
  </mergeCells>
  <dataValidations count="2">
    <dataValidation type="whole" allowBlank="1" showInputMessage="1" showErrorMessage="1" sqref="E63:E1048576 E1:E3 E7 E14:E60" xr:uid="{EAC97F11-33BD-4F41-AC9D-1D9DDC523716}">
      <formula1>0</formula1>
      <formula2>1000</formula2>
    </dataValidation>
    <dataValidation type="list" allowBlank="1" showInputMessage="1" showErrorMessage="1" promptTitle="Pasirinkite savivaldybę" sqref="C33" xr:uid="{4D2E37C7-B2AB-491A-94AC-26C5189B2C7E}">
      <formula1>#REF!</formula1>
    </dataValidation>
  </dataValidations>
  <pageMargins left="0.7" right="0.7" top="0.75" bottom="0.75" header="0.3" footer="0.3"/>
  <pageSetup paperSize="9" orientation="portrait" r:id="rId1"/>
  <headerFooter>
    <oddFooter>&amp;LAB „Klaipėdos vanduo“ | Reg. nr. 140089260 | PVM kodas LT400892610 | Ryšininkų g. 11, LT-91116 Klaipėda
Tel. +370 46 220220 | El. paštas: info@vanduo.lt | www.vanduo.lt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B1CBF-A18F-4CDD-B80F-A1BAD17B69DD}">
  <dimension ref="B4:H62"/>
  <sheetViews>
    <sheetView showGridLines="0" zoomScale="130" zoomScaleNormal="130" workbookViewId="0">
      <pane ySplit="14" topLeftCell="A46" activePane="bottomLeft" state="frozen"/>
      <selection pane="bottomLeft" activeCell="K67" sqref="K67"/>
    </sheetView>
  </sheetViews>
  <sheetFormatPr defaultRowHeight="15" x14ac:dyDescent="0.25"/>
  <cols>
    <col min="1" max="1" width="3" style="1" customWidth="1"/>
    <col min="2" max="2" width="3.28515625" style="8" customWidth="1"/>
    <col min="3" max="3" width="19.5703125" style="8" customWidth="1"/>
    <col min="4" max="4" width="13.140625" style="14" customWidth="1"/>
    <col min="5" max="5" width="10" style="11" customWidth="1"/>
    <col min="6" max="7" width="9.140625" style="8"/>
    <col min="8" max="8" width="12.42578125" style="11" customWidth="1"/>
    <col min="9" max="16384" width="9.140625" style="1"/>
  </cols>
  <sheetData>
    <row r="4" spans="2:8" ht="15" customHeight="1" x14ac:dyDescent="0.25">
      <c r="B4" s="22" t="s">
        <v>6</v>
      </c>
      <c r="C4" s="22"/>
      <c r="D4" s="22"/>
      <c r="E4" s="22"/>
      <c r="F4" s="22"/>
      <c r="G4" s="22"/>
      <c r="H4" s="22"/>
    </row>
    <row r="5" spans="2:8" ht="15" customHeight="1" x14ac:dyDescent="0.25">
      <c r="B5" s="5"/>
      <c r="C5" s="5"/>
      <c r="D5" s="5"/>
      <c r="E5" s="5"/>
      <c r="F5" s="5"/>
      <c r="G5" s="5"/>
      <c r="H5" s="5"/>
    </row>
    <row r="6" spans="2:8" ht="15" customHeight="1" x14ac:dyDescent="0.25">
      <c r="B6" s="23" t="s">
        <v>57</v>
      </c>
      <c r="C6" s="23"/>
      <c r="D6" s="6" t="s">
        <v>59</v>
      </c>
      <c r="E6" s="24" t="s">
        <v>58</v>
      </c>
      <c r="F6" s="24"/>
      <c r="G6" s="7"/>
      <c r="H6" s="7"/>
    </row>
    <row r="8" spans="2:8" ht="15" customHeight="1" x14ac:dyDescent="0.25">
      <c r="B8" s="25" t="s">
        <v>62</v>
      </c>
      <c r="C8" s="25"/>
      <c r="D8" s="25"/>
      <c r="E8" s="25"/>
      <c r="F8" s="25"/>
      <c r="G8" s="26">
        <v>0</v>
      </c>
      <c r="H8" s="26"/>
    </row>
    <row r="9" spans="2:8" x14ac:dyDescent="0.25">
      <c r="D9" s="1"/>
      <c r="E9" s="1"/>
      <c r="G9" s="21" t="s">
        <v>7</v>
      </c>
      <c r="H9" s="21"/>
    </row>
    <row r="10" spans="2:8" ht="15" customHeight="1" x14ac:dyDescent="0.25">
      <c r="B10" s="27" t="s">
        <v>10</v>
      </c>
      <c r="C10" s="27"/>
      <c r="D10" s="27"/>
      <c r="E10" s="27"/>
      <c r="F10" s="27"/>
      <c r="G10" s="17">
        <f>SUM(Table1[Paskaičiuota])+$G$8</f>
        <v>0</v>
      </c>
      <c r="H10" s="17"/>
    </row>
    <row r="11" spans="2:8" x14ac:dyDescent="0.25">
      <c r="C11" s="9"/>
      <c r="D11" s="1"/>
      <c r="E11" s="1"/>
      <c r="G11" s="18" t="s">
        <v>8</v>
      </c>
      <c r="H11" s="18"/>
    </row>
    <row r="12" spans="2:8" ht="15" customHeight="1" x14ac:dyDescent="0.25">
      <c r="B12" s="1"/>
      <c r="C12" s="1"/>
      <c r="D12" s="19" t="s">
        <v>9</v>
      </c>
      <c r="E12" s="19"/>
      <c r="F12" s="19"/>
      <c r="G12" s="19"/>
      <c r="H12" s="10">
        <v>1.4810000000000001</v>
      </c>
    </row>
    <row r="13" spans="2:8" x14ac:dyDescent="0.25">
      <c r="B13" s="20"/>
      <c r="C13" s="20"/>
      <c r="D13" s="20"/>
      <c r="E13" s="20"/>
      <c r="F13" s="20"/>
      <c r="G13" s="20"/>
      <c r="H13" s="20"/>
    </row>
    <row r="14" spans="2:8" ht="48" x14ac:dyDescent="0.25">
      <c r="B14" s="12" t="s">
        <v>11</v>
      </c>
      <c r="C14" s="13" t="s">
        <v>12</v>
      </c>
      <c r="D14" s="13" t="s">
        <v>13</v>
      </c>
      <c r="E14" s="13" t="s">
        <v>14</v>
      </c>
      <c r="F14" s="12" t="s">
        <v>15</v>
      </c>
      <c r="G14" s="12" t="s">
        <v>16</v>
      </c>
      <c r="H14" s="12" t="s">
        <v>17</v>
      </c>
    </row>
    <row r="15" spans="2:8" x14ac:dyDescent="0.25">
      <c r="B15" s="2">
        <v>1</v>
      </c>
      <c r="C15" s="2" t="s">
        <v>18</v>
      </c>
      <c r="D15" s="4">
        <v>0</v>
      </c>
      <c r="E15" s="2"/>
      <c r="F15" s="4">
        <v>0</v>
      </c>
      <c r="G15" s="2">
        <v>1.9E-2</v>
      </c>
      <c r="H15" s="3">
        <f>IF(Table1[[#This Row],[Tarifas,
Eur/t]]="",IF(F15&gt;D15,ROUNDUP((F15-D15)/100,0)*G15,0),IF(F15&gt;D15,ROUND($H$12*(F15-D15)*(G15),3),0))</f>
        <v>0</v>
      </c>
    </row>
    <row r="16" spans="2:8" x14ac:dyDescent="0.25">
      <c r="B16" s="2">
        <v>2</v>
      </c>
      <c r="C16" s="2" t="s">
        <v>19</v>
      </c>
      <c r="D16" s="4">
        <v>0</v>
      </c>
      <c r="E16" s="2"/>
      <c r="F16" s="4">
        <v>0</v>
      </c>
      <c r="G16" s="2">
        <v>1.6E-2</v>
      </c>
      <c r="H16" s="3">
        <f>IF(Table1[[#This Row],[Tarifas,
Eur/t]]="",IF(F16&gt;D16,ROUNDUP((F16-D16)/100,0)*G16,0),IF(F16&gt;D16,ROUND($H$12*(F16-D16)*(G16),3),0))</f>
        <v>0</v>
      </c>
    </row>
    <row r="17" spans="2:8" x14ac:dyDescent="0.25">
      <c r="B17" s="2">
        <v>3</v>
      </c>
      <c r="C17" s="2" t="s">
        <v>20</v>
      </c>
      <c r="D17" s="4">
        <v>0</v>
      </c>
      <c r="E17" s="2"/>
      <c r="F17" s="4">
        <v>0</v>
      </c>
      <c r="G17" s="2">
        <v>3.0000000000000001E-3</v>
      </c>
      <c r="H17" s="3">
        <f>IF(Table1[[#This Row],[Tarifas,
Eur/t]]="",IF(F17&gt;D17,ROUNDUP((F17-D17)/10,0)*G17,0),IF(F17&gt;D17,ROUND($H$12*(F17-D17)*(G17),3),0))</f>
        <v>0</v>
      </c>
    </row>
    <row r="18" spans="2:8" x14ac:dyDescent="0.25">
      <c r="B18" s="2">
        <v>4</v>
      </c>
      <c r="C18" s="2" t="s">
        <v>21</v>
      </c>
      <c r="D18" s="4">
        <v>0</v>
      </c>
      <c r="E18" s="2"/>
      <c r="F18" s="4">
        <v>0</v>
      </c>
      <c r="G18" s="2">
        <f>E18/1000000</f>
        <v>0</v>
      </c>
      <c r="H18" s="3">
        <f>IF(Table1[[#This Row],[Tarifas,
Eur/t]]="",IF(F18&gt;D18,ROUNDUP((F18-D18)/100,0)*G18,0),IF(F18&gt;D18,ROUND($H$12*(F18-D18)*(G18),3),0))</f>
        <v>0</v>
      </c>
    </row>
    <row r="19" spans="2:8" x14ac:dyDescent="0.25">
      <c r="B19" s="2">
        <v>5</v>
      </c>
      <c r="C19" s="2" t="s">
        <v>22</v>
      </c>
      <c r="D19" s="4">
        <v>0</v>
      </c>
      <c r="E19" s="2">
        <v>56661</v>
      </c>
      <c r="F19" s="4">
        <v>0</v>
      </c>
      <c r="G19" s="2">
        <f t="shared" ref="G19:G60" si="0">E19/1000000</f>
        <v>5.6661000000000003E-2</v>
      </c>
      <c r="H19" s="3">
        <f>IF(Table1[[#This Row],[Tarifas,
Eur/t]]="",IF(F19&gt;D19,ROUNDUP((F19-D19)/100,0)*G19,0),IF(F19&gt;D19,ROUND($H$12*(F19-D19)*(G19),3),0))</f>
        <v>0</v>
      </c>
    </row>
    <row r="20" spans="2:8" x14ac:dyDescent="0.25">
      <c r="B20" s="2">
        <v>6</v>
      </c>
      <c r="C20" s="2" t="s">
        <v>1</v>
      </c>
      <c r="D20" s="4">
        <v>0</v>
      </c>
      <c r="E20" s="2">
        <v>56661</v>
      </c>
      <c r="F20" s="4">
        <v>0</v>
      </c>
      <c r="G20" s="2">
        <f t="shared" si="0"/>
        <v>5.6661000000000003E-2</v>
      </c>
      <c r="H20" s="3">
        <f>IF(Table1[[#This Row],[Tarifas,
Eur/t]]="",IF(F20&gt;D20,ROUNDUP((F20-D20)/100,0)*G20,0),IF(F20&gt;D20,ROUND($H$12*(F20-D20)*(G20),3),0))</f>
        <v>0</v>
      </c>
    </row>
    <row r="21" spans="2:8" x14ac:dyDescent="0.25">
      <c r="B21" s="2">
        <v>7</v>
      </c>
      <c r="C21" s="2" t="s">
        <v>0</v>
      </c>
      <c r="D21" s="4">
        <v>0</v>
      </c>
      <c r="E21" s="2">
        <v>56661</v>
      </c>
      <c r="F21" s="4">
        <v>0</v>
      </c>
      <c r="G21" s="2">
        <f t="shared" si="0"/>
        <v>5.6661000000000003E-2</v>
      </c>
      <c r="H21" s="3">
        <f>IF(Table1[[#This Row],[Tarifas,
Eur/t]]="",IF(F21&gt;D21,ROUNDUP((F21-D21)/100,0)*G21,0),IF(F21&gt;D21,ROUND($H$12*(F21-D21)*(G21),3),0))</f>
        <v>0</v>
      </c>
    </row>
    <row r="22" spans="2:8" x14ac:dyDescent="0.25">
      <c r="B22" s="2">
        <v>8</v>
      </c>
      <c r="C22" s="2" t="s">
        <v>2</v>
      </c>
      <c r="D22" s="4">
        <v>0</v>
      </c>
      <c r="E22" s="2">
        <v>347511</v>
      </c>
      <c r="F22" s="4">
        <v>0</v>
      </c>
      <c r="G22" s="2">
        <f t="shared" si="0"/>
        <v>0.34751100000000001</v>
      </c>
      <c r="H22" s="3">
        <f>IF(Table1[[#This Row],[Tarifas,
Eur/t]]="",IF(F22&gt;D22,ROUNDUP((F22-D22)/100,0)*G22,0),IF(F22&gt;D22,ROUND($H$12*(F22-D22)*(G22),3),0))</f>
        <v>0</v>
      </c>
    </row>
    <row r="23" spans="2:8" x14ac:dyDescent="0.25">
      <c r="B23" s="2">
        <v>9</v>
      </c>
      <c r="C23" s="2" t="s">
        <v>23</v>
      </c>
      <c r="D23" s="4">
        <v>0</v>
      </c>
      <c r="E23" s="2">
        <v>12839</v>
      </c>
      <c r="F23" s="4">
        <v>0</v>
      </c>
      <c r="G23" s="2">
        <f t="shared" si="0"/>
        <v>1.2839E-2</v>
      </c>
      <c r="H23" s="3">
        <f>IF(Table1[[#This Row],[Tarifas,
Eur/t]]="",IF(F23&gt;D23,ROUNDUP((F23-D23)/100,0)*G23,0),IF(F23&gt;D23,ROUND($H$12*(F23-D23)*(G23),3),0))</f>
        <v>0</v>
      </c>
    </row>
    <row r="24" spans="2:8" ht="36.75" x14ac:dyDescent="0.25">
      <c r="B24" s="2">
        <v>10</v>
      </c>
      <c r="C24" s="2" t="s">
        <v>24</v>
      </c>
      <c r="D24" s="4">
        <v>0</v>
      </c>
      <c r="E24" s="2">
        <v>1258</v>
      </c>
      <c r="F24" s="4">
        <v>0</v>
      </c>
      <c r="G24" s="2">
        <f t="shared" si="0"/>
        <v>1.258E-3</v>
      </c>
      <c r="H24" s="3">
        <f>IF(Table1[[#This Row],[Tarifas,
Eur/t]]="",IF(F24&gt;D24,ROUNDUP((F24-D24)/100,0)*G24,0),IF(F24&gt;D24,ROUND($H$12*(F24-D24)*(G24),3),0))</f>
        <v>0</v>
      </c>
    </row>
    <row r="25" spans="2:8" x14ac:dyDescent="0.25">
      <c r="B25" s="2">
        <v>11</v>
      </c>
      <c r="C25" s="2" t="s">
        <v>5</v>
      </c>
      <c r="D25" s="4">
        <v>0</v>
      </c>
      <c r="E25" s="2">
        <v>3814146</v>
      </c>
      <c r="F25" s="4">
        <v>0</v>
      </c>
      <c r="G25" s="2">
        <f t="shared" si="0"/>
        <v>3.814146</v>
      </c>
      <c r="H25" s="3">
        <f>IF(Table1[[#This Row],[Tarifas,
Eur/t]]="",IF(F25&gt;D25,ROUNDUP((F25-D25)/100,0)*G25,0),IF(F25&gt;D25,ROUND($H$12*(F25-D25)*(G25),3),0))</f>
        <v>0</v>
      </c>
    </row>
    <row r="26" spans="2:8" x14ac:dyDescent="0.25">
      <c r="B26" s="2">
        <v>12</v>
      </c>
      <c r="C26" s="2" t="s">
        <v>3</v>
      </c>
      <c r="D26" s="4">
        <v>0</v>
      </c>
      <c r="E26" s="2">
        <v>3814146</v>
      </c>
      <c r="F26" s="4">
        <v>0</v>
      </c>
      <c r="G26" s="2">
        <f t="shared" si="0"/>
        <v>3.814146</v>
      </c>
      <c r="H26" s="3">
        <f>IF(Table1[[#This Row],[Tarifas,
Eur/t]]="",IF(F26&gt;D26,ROUNDUP((F26-D26)/100,0)*G26,0),IF(F26&gt;D26,ROUND($H$12*(F26-D26)*(G26),3),0))</f>
        <v>0</v>
      </c>
    </row>
    <row r="27" spans="2:8" x14ac:dyDescent="0.25">
      <c r="B27" s="2">
        <v>13</v>
      </c>
      <c r="C27" s="2" t="s">
        <v>4</v>
      </c>
      <c r="D27" s="4">
        <v>0</v>
      </c>
      <c r="E27" s="2">
        <v>347511</v>
      </c>
      <c r="F27" s="4">
        <v>0</v>
      </c>
      <c r="G27" s="2">
        <f t="shared" si="0"/>
        <v>0.34751100000000001</v>
      </c>
      <c r="H27" s="3">
        <f>IF(Table1[[#This Row],[Tarifas,
Eur/t]]="",IF(F27&gt;D27,ROUNDUP((F27-D27)/100,0)*G27,0),IF(F27&gt;D27,ROUND($H$12*(F27-D27)*(G27),3),0))</f>
        <v>0</v>
      </c>
    </row>
    <row r="28" spans="2:8" x14ac:dyDescent="0.25">
      <c r="B28" s="2">
        <v>14</v>
      </c>
      <c r="C28" s="2" t="s">
        <v>25</v>
      </c>
      <c r="D28" s="4">
        <v>0</v>
      </c>
      <c r="E28" s="2">
        <v>56661</v>
      </c>
      <c r="F28" s="4">
        <v>0</v>
      </c>
      <c r="G28" s="2">
        <f t="shared" si="0"/>
        <v>5.6661000000000003E-2</v>
      </c>
      <c r="H28" s="3">
        <f>IF(Table1[[#This Row],[Tarifas,
Eur/t]]="",IF(F28&gt;D28,ROUNDUP((F28-D28)/100,0)*G28,0),IF(F28&gt;D28,ROUND($H$12*(F28-D28)*(G28),3),0))</f>
        <v>0</v>
      </c>
    </row>
    <row r="29" spans="2:8" x14ac:dyDescent="0.25">
      <c r="B29" s="2">
        <v>15</v>
      </c>
      <c r="C29" s="2" t="s">
        <v>26</v>
      </c>
      <c r="D29" s="4">
        <v>0</v>
      </c>
      <c r="E29" s="2">
        <v>56661</v>
      </c>
      <c r="F29" s="4">
        <v>0</v>
      </c>
      <c r="G29" s="2">
        <f t="shared" si="0"/>
        <v>5.6661000000000003E-2</v>
      </c>
      <c r="H29" s="3">
        <f>IF(Table1[[#This Row],[Tarifas,
Eur/t]]="",IF(F29&gt;D29,ROUNDUP((F29-D29)/100,0)*G29,0),IF(F29&gt;D29,ROUND($H$12*(F29-D29)*(G29),3),0))</f>
        <v>0</v>
      </c>
    </row>
    <row r="30" spans="2:8" x14ac:dyDescent="0.25">
      <c r="B30" s="2">
        <v>16</v>
      </c>
      <c r="C30" s="2" t="s">
        <v>27</v>
      </c>
      <c r="D30" s="4">
        <v>0</v>
      </c>
      <c r="E30" s="2">
        <v>56661</v>
      </c>
      <c r="F30" s="4">
        <v>0</v>
      </c>
      <c r="G30" s="2">
        <f t="shared" si="0"/>
        <v>5.6661000000000003E-2</v>
      </c>
      <c r="H30" s="3">
        <f>IF(Table1[[#This Row],[Tarifas,
Eur/t]]="",IF(F30&gt;D30,ROUNDUP((F30-D30)/100,0)*G30,0),IF(F30&gt;D30,ROUND($H$12*(F30-D30)*(G30),3),0))</f>
        <v>0</v>
      </c>
    </row>
    <row r="31" spans="2:8" x14ac:dyDescent="0.25">
      <c r="B31" s="2">
        <v>17</v>
      </c>
      <c r="C31" s="2" t="s">
        <v>28</v>
      </c>
      <c r="D31" s="4">
        <v>0</v>
      </c>
      <c r="E31" s="2">
        <v>56661</v>
      </c>
      <c r="F31" s="4">
        <v>0</v>
      </c>
      <c r="G31" s="2">
        <f t="shared" si="0"/>
        <v>5.6661000000000003E-2</v>
      </c>
      <c r="H31" s="3">
        <f>IF(Table1[[#This Row],[Tarifas,
Eur/t]]="",IF(F31&gt;D31,ROUNDUP((F31-D31)/100,0)*G31,0),IF(F31&gt;D31,ROUND($H$12*(F31-D31)*(G31),3),0))</f>
        <v>0</v>
      </c>
    </row>
    <row r="32" spans="2:8" x14ac:dyDescent="0.25">
      <c r="B32" s="2">
        <v>18</v>
      </c>
      <c r="C32" s="2" t="s">
        <v>29</v>
      </c>
      <c r="D32" s="4">
        <v>0</v>
      </c>
      <c r="E32" s="2">
        <v>1258</v>
      </c>
      <c r="F32" s="4">
        <v>0</v>
      </c>
      <c r="G32" s="2">
        <f t="shared" si="0"/>
        <v>1.258E-3</v>
      </c>
      <c r="H32" s="3">
        <f>IF(Table1[[#This Row],[Tarifas,
Eur/t]]="",IF(F32&gt;D32,ROUNDUP((F32-D32)/100,0)*G32,0),IF(F32&gt;D32,ROUND($H$12*(F32-D32)*(G32),3),0))</f>
        <v>0</v>
      </c>
    </row>
    <row r="33" spans="2:8" x14ac:dyDescent="0.25">
      <c r="B33" s="2">
        <v>19</v>
      </c>
      <c r="C33" s="2" t="s">
        <v>30</v>
      </c>
      <c r="D33" s="4">
        <v>0</v>
      </c>
      <c r="E33" s="2">
        <v>15</v>
      </c>
      <c r="F33" s="4">
        <v>0</v>
      </c>
      <c r="G33" s="2">
        <f t="shared" si="0"/>
        <v>1.5E-5</v>
      </c>
      <c r="H33" s="3">
        <f>IF(Table1[[#This Row],[Tarifas,
Eur/t]]="",IF(F33&gt;D33,ROUNDUP((F33-D33)/100,0)*G33,0),IF(F33&gt;D33,ROUND($H$12*(F33-D33)*(G33),3),0))</f>
        <v>0</v>
      </c>
    </row>
    <row r="34" spans="2:8" x14ac:dyDescent="0.25">
      <c r="B34" s="2">
        <v>20</v>
      </c>
      <c r="C34" s="2" t="s">
        <v>31</v>
      </c>
      <c r="D34" s="4">
        <v>0</v>
      </c>
      <c r="E34" s="2">
        <v>30</v>
      </c>
      <c r="F34" s="4">
        <v>0</v>
      </c>
      <c r="G34" s="2">
        <f t="shared" si="0"/>
        <v>3.0000000000000001E-5</v>
      </c>
      <c r="H34" s="3">
        <f>IF(Table1[[#This Row],[Tarifas,
Eur/t]]="",IF(F34&gt;D34,ROUNDUP((F34-D34)/100,0)*G34,0),IF(F34&gt;D34,ROUND($H$12*(F34-D34)*(G34),3),0))</f>
        <v>0</v>
      </c>
    </row>
    <row r="35" spans="2:8" x14ac:dyDescent="0.25">
      <c r="B35" s="2">
        <v>21</v>
      </c>
      <c r="C35" s="2" t="s">
        <v>32</v>
      </c>
      <c r="D35" s="4">
        <v>0</v>
      </c>
      <c r="E35" s="2">
        <v>347511</v>
      </c>
      <c r="F35" s="4">
        <v>0</v>
      </c>
      <c r="G35" s="2">
        <f t="shared" si="0"/>
        <v>0.34751100000000001</v>
      </c>
      <c r="H35" s="3">
        <f>IF(Table1[[#This Row],[Tarifas,
Eur/t]]="",IF(F35&gt;D35,ROUNDUP((F35-D35)/100,0)*G35,0),IF(F35&gt;D35,ROUND($H$12*(F35-D35)*(G35),3),0))</f>
        <v>0</v>
      </c>
    </row>
    <row r="36" spans="2:8" x14ac:dyDescent="0.25">
      <c r="B36" s="2">
        <v>22</v>
      </c>
      <c r="C36" s="2" t="s">
        <v>33</v>
      </c>
      <c r="D36" s="4">
        <v>0</v>
      </c>
      <c r="E36" s="2">
        <v>3814146</v>
      </c>
      <c r="F36" s="4">
        <v>0</v>
      </c>
      <c r="G36" s="2">
        <f t="shared" si="0"/>
        <v>3.814146</v>
      </c>
      <c r="H36" s="3">
        <f>IF(Table1[[#This Row],[Tarifas,
Eur/t]]="",IF(F36&gt;D36,ROUNDUP((F36-D36)/100,0)*G36,0),IF(F36&gt;D36,ROUND($H$12*(F36-D36)*(G36),3),0))</f>
        <v>0</v>
      </c>
    </row>
    <row r="37" spans="2:8" ht="24.75" x14ac:dyDescent="0.25">
      <c r="B37" s="2">
        <v>23</v>
      </c>
      <c r="C37" s="2" t="s">
        <v>34</v>
      </c>
      <c r="D37" s="4">
        <v>0</v>
      </c>
      <c r="E37" s="2">
        <v>347511</v>
      </c>
      <c r="F37" s="4">
        <v>0</v>
      </c>
      <c r="G37" s="2">
        <f t="shared" si="0"/>
        <v>0.34751100000000001</v>
      </c>
      <c r="H37" s="3">
        <f>IF(Table1[[#This Row],[Tarifas,
Eur/t]]="",IF(F37&gt;D37,ROUNDUP((F37-D37)/100,0)*G37,0),IF(F37&gt;D37,ROUND($H$12*(F37-D37)*(G37),3),0))</f>
        <v>0</v>
      </c>
    </row>
    <row r="38" spans="2:8" ht="26.25" customHeight="1" x14ac:dyDescent="0.25">
      <c r="B38" s="2">
        <v>24</v>
      </c>
      <c r="C38" s="2" t="s">
        <v>35</v>
      </c>
      <c r="D38" s="4">
        <v>0</v>
      </c>
      <c r="E38" s="2">
        <v>3814146</v>
      </c>
      <c r="F38" s="4">
        <v>0</v>
      </c>
      <c r="G38" s="2">
        <f t="shared" si="0"/>
        <v>3.814146</v>
      </c>
      <c r="H38" s="3">
        <f>IF(Table1[[#This Row],[Tarifas,
Eur/t]]="",IF(F38&gt;D38,ROUNDUP((F38-D38)/100,0)*G38,0),IF(F38&gt;D38,ROUND($H$12*(F38-D38)*(G38),3),0))</f>
        <v>0</v>
      </c>
    </row>
    <row r="39" spans="2:8" ht="26.25" customHeight="1" x14ac:dyDescent="0.25">
      <c r="B39" s="2">
        <v>25</v>
      </c>
      <c r="C39" s="2" t="s">
        <v>36</v>
      </c>
      <c r="D39" s="4">
        <v>0</v>
      </c>
      <c r="E39" s="2">
        <v>3814146</v>
      </c>
      <c r="F39" s="4">
        <v>0</v>
      </c>
      <c r="G39" s="2">
        <f t="shared" si="0"/>
        <v>3.814146</v>
      </c>
      <c r="H39" s="3">
        <f>IF(Table1[[#This Row],[Tarifas,
Eur/t]]="",IF(F39&gt;D39,ROUNDUP((F39-D39)/100,0)*G39,0),IF(F39&gt;D39,ROUND($H$12*(F39-D39)*(G39),3),0))</f>
        <v>0</v>
      </c>
    </row>
    <row r="40" spans="2:8" x14ac:dyDescent="0.25">
      <c r="B40" s="2">
        <v>26</v>
      </c>
      <c r="C40" s="2" t="s">
        <v>37</v>
      </c>
      <c r="D40" s="4">
        <v>0</v>
      </c>
      <c r="E40" s="2">
        <v>3814146</v>
      </c>
      <c r="F40" s="4">
        <v>0</v>
      </c>
      <c r="G40" s="2">
        <f t="shared" si="0"/>
        <v>3.814146</v>
      </c>
      <c r="H40" s="3">
        <f>IF(Table1[[#This Row],[Tarifas,
Eur/t]]="",IF(F40&gt;D40,ROUNDUP((F40-D40)/100,0)*G40,0),IF(F40&gt;D40,ROUND($H$12*(F40-D40)*(G40),3),0))</f>
        <v>0</v>
      </c>
    </row>
    <row r="41" spans="2:8" ht="23.25" customHeight="1" x14ac:dyDescent="0.25">
      <c r="B41" s="2">
        <v>27</v>
      </c>
      <c r="C41" s="2" t="s">
        <v>38</v>
      </c>
      <c r="D41" s="4">
        <v>0</v>
      </c>
      <c r="E41" s="2">
        <v>3814146</v>
      </c>
      <c r="F41" s="4">
        <v>0</v>
      </c>
      <c r="G41" s="2">
        <f t="shared" si="0"/>
        <v>3.814146</v>
      </c>
      <c r="H41" s="3">
        <f>IF(Table1[[#This Row],[Tarifas,
Eur/t]]="",IF(F41&gt;D41,ROUNDUP((F41-D41)/100,0)*G41,0),IF(F41&gt;D41,ROUND($H$12*(F41-D41)*(G41),3),0))</f>
        <v>0</v>
      </c>
    </row>
    <row r="42" spans="2:8" x14ac:dyDescent="0.25">
      <c r="B42" s="2">
        <v>28</v>
      </c>
      <c r="C42" s="2" t="s">
        <v>39</v>
      </c>
      <c r="D42" s="4">
        <v>0</v>
      </c>
      <c r="E42" s="2">
        <v>3814146</v>
      </c>
      <c r="F42" s="4">
        <v>0</v>
      </c>
      <c r="G42" s="2">
        <f t="shared" si="0"/>
        <v>3.814146</v>
      </c>
      <c r="H42" s="3">
        <f>IF(Table1[[#This Row],[Tarifas,
Eur/t]]="",IF(F42&gt;D42,ROUNDUP((F42-D42)/100,0)*G42,0),IF(F42&gt;D42,ROUND($H$12*(F42-D42)*(G42),3),0))</f>
        <v>0</v>
      </c>
    </row>
    <row r="43" spans="2:8" x14ac:dyDescent="0.25">
      <c r="B43" s="2">
        <v>29</v>
      </c>
      <c r="C43" s="2" t="s">
        <v>40</v>
      </c>
      <c r="D43" s="4">
        <v>0</v>
      </c>
      <c r="E43" s="2">
        <v>3814146</v>
      </c>
      <c r="F43" s="4">
        <v>0</v>
      </c>
      <c r="G43" s="2">
        <f t="shared" si="0"/>
        <v>3.814146</v>
      </c>
      <c r="H43" s="3">
        <f>IF(Table1[[#This Row],[Tarifas,
Eur/t]]="",IF(F43&gt;D43,ROUNDUP((F43-D43)/100,0)*G43,0),IF(F43&gt;D43,ROUND($H$12*(F43-D43)*(G43),3),0))</f>
        <v>0</v>
      </c>
    </row>
    <row r="44" spans="2:8" x14ac:dyDescent="0.25">
      <c r="B44" s="2">
        <v>30</v>
      </c>
      <c r="C44" s="2" t="s">
        <v>41</v>
      </c>
      <c r="D44" s="4">
        <v>0</v>
      </c>
      <c r="E44" s="2">
        <v>3814146</v>
      </c>
      <c r="F44" s="4">
        <v>0</v>
      </c>
      <c r="G44" s="2">
        <f t="shared" si="0"/>
        <v>3.814146</v>
      </c>
      <c r="H44" s="3">
        <f>IF(Table1[[#This Row],[Tarifas,
Eur/t]]="",IF(F44&gt;D44,ROUNDUP((F44-D44)/100,0)*G44,0),IF(F44&gt;D44,ROUND($H$12*(F44-D44)*(G44),3),0))</f>
        <v>0</v>
      </c>
    </row>
    <row r="45" spans="2:8" x14ac:dyDescent="0.25">
      <c r="B45" s="2">
        <v>31</v>
      </c>
      <c r="C45" s="2" t="s">
        <v>42</v>
      </c>
      <c r="D45" s="4">
        <v>0</v>
      </c>
      <c r="E45" s="2">
        <v>3814146</v>
      </c>
      <c r="F45" s="4">
        <v>0</v>
      </c>
      <c r="G45" s="2">
        <f t="shared" si="0"/>
        <v>3.814146</v>
      </c>
      <c r="H45" s="3">
        <f>IF(Table1[[#This Row],[Tarifas,
Eur/t]]="",IF(F45&gt;D45,ROUNDUP((F45-D45)/100,0)*G45,0),IF(F45&gt;D45,ROUND($H$12*(F45-D45)*(G45),3),0))</f>
        <v>0</v>
      </c>
    </row>
    <row r="46" spans="2:8" x14ac:dyDescent="0.25">
      <c r="B46" s="2">
        <v>32</v>
      </c>
      <c r="C46" s="2" t="s">
        <v>43</v>
      </c>
      <c r="D46" s="4">
        <v>0</v>
      </c>
      <c r="E46" s="2">
        <v>347511</v>
      </c>
      <c r="F46" s="4">
        <v>0</v>
      </c>
      <c r="G46" s="2">
        <f t="shared" si="0"/>
        <v>0.34751100000000001</v>
      </c>
      <c r="H46" s="3">
        <f>IF(Table1[[#This Row],[Tarifas,
Eur/t]]="",IF(F46&gt;D46,ROUNDUP((F46-D46)/100,0)*G46,0),IF(F46&gt;D46,ROUND($H$12*(F46-D46)*(G46),3),0))</f>
        <v>0</v>
      </c>
    </row>
    <row r="47" spans="2:8" x14ac:dyDescent="0.25">
      <c r="B47" s="2">
        <v>33</v>
      </c>
      <c r="C47" s="2" t="s">
        <v>44</v>
      </c>
      <c r="D47" s="4">
        <v>0</v>
      </c>
      <c r="E47" s="2">
        <v>3814146</v>
      </c>
      <c r="F47" s="4">
        <v>0</v>
      </c>
      <c r="G47" s="2">
        <f t="shared" si="0"/>
        <v>3.814146</v>
      </c>
      <c r="H47" s="3">
        <f>IF(Table1[[#This Row],[Tarifas,
Eur/t]]="",IF(F47&gt;D47,ROUNDUP((F47-D47)/100,0)*G47,0),IF(F47&gt;D47,ROUND($H$12*(F47-D47)*(G47),3),0))</f>
        <v>0</v>
      </c>
    </row>
    <row r="48" spans="2:8" x14ac:dyDescent="0.25">
      <c r="B48" s="2">
        <v>34</v>
      </c>
      <c r="C48" s="2" t="s">
        <v>45</v>
      </c>
      <c r="D48" s="4">
        <v>0</v>
      </c>
      <c r="E48" s="2">
        <v>347511</v>
      </c>
      <c r="F48" s="4">
        <v>0</v>
      </c>
      <c r="G48" s="2">
        <f t="shared" si="0"/>
        <v>0.34751100000000001</v>
      </c>
      <c r="H48" s="3">
        <f>IF(Table1[[#This Row],[Tarifas,
Eur/t]]="",IF(F48&gt;D48,ROUNDUP((F48-D48)/100,0)*G48,0),IF(F48&gt;D48,ROUND($H$12*(F48-D48)*(G48),3),0))</f>
        <v>0</v>
      </c>
    </row>
    <row r="49" spans="2:8" x14ac:dyDescent="0.25">
      <c r="B49" s="2">
        <v>35</v>
      </c>
      <c r="C49" s="2" t="s">
        <v>46</v>
      </c>
      <c r="D49" s="4">
        <v>0</v>
      </c>
      <c r="E49" s="2">
        <v>3814146</v>
      </c>
      <c r="F49" s="4">
        <v>0</v>
      </c>
      <c r="G49" s="2">
        <f t="shared" si="0"/>
        <v>3.814146</v>
      </c>
      <c r="H49" s="3">
        <f>IF(Table1[[#This Row],[Tarifas,
Eur/t]]="",IF(F49&gt;D49,ROUNDUP((F49-D49)/100,0)*G49,0),IF(F49&gt;D49,ROUND($H$12*(F49-D49)*(G49),3),0))</f>
        <v>0</v>
      </c>
    </row>
    <row r="50" spans="2:8" x14ac:dyDescent="0.25">
      <c r="B50" s="2">
        <v>36</v>
      </c>
      <c r="C50" s="2" t="s">
        <v>47</v>
      </c>
      <c r="D50" s="4">
        <v>0</v>
      </c>
      <c r="E50" s="2">
        <v>3814146</v>
      </c>
      <c r="F50" s="4">
        <v>0</v>
      </c>
      <c r="G50" s="2">
        <f t="shared" si="0"/>
        <v>3.814146</v>
      </c>
      <c r="H50" s="3">
        <f>IF(Table1[[#This Row],[Tarifas,
Eur/t]]="",IF(F50&gt;D50,ROUNDUP((F50-D50)/100,0)*G50,0),IF(F50&gt;D50,ROUND($H$12*(F50-D50)*(G50),3),0))</f>
        <v>0</v>
      </c>
    </row>
    <row r="51" spans="2:8" x14ac:dyDescent="0.25">
      <c r="B51" s="2">
        <v>37</v>
      </c>
      <c r="C51" s="2" t="s">
        <v>48</v>
      </c>
      <c r="D51" s="4">
        <v>0</v>
      </c>
      <c r="E51" s="2">
        <v>3814146</v>
      </c>
      <c r="F51" s="4">
        <v>0</v>
      </c>
      <c r="G51" s="2">
        <f t="shared" si="0"/>
        <v>3.814146</v>
      </c>
      <c r="H51" s="3">
        <f>IF(Table1[[#This Row],[Tarifas,
Eur/t]]="",IF(F51&gt;D51,ROUNDUP((F51-D51)/100,0)*G51,0),IF(F51&gt;D51,ROUND($H$12*(F51-D51)*(G51),3),0))</f>
        <v>0</v>
      </c>
    </row>
    <row r="52" spans="2:8" x14ac:dyDescent="0.25">
      <c r="B52" s="2">
        <v>38</v>
      </c>
      <c r="C52" s="2" t="s">
        <v>49</v>
      </c>
      <c r="D52" s="4">
        <v>0</v>
      </c>
      <c r="E52" s="2">
        <v>347511</v>
      </c>
      <c r="F52" s="4">
        <v>0</v>
      </c>
      <c r="G52" s="2">
        <f t="shared" si="0"/>
        <v>0.34751100000000001</v>
      </c>
      <c r="H52" s="3">
        <f>IF(Table1[[#This Row],[Tarifas,
Eur/t]]="",IF(F52&gt;D52,ROUNDUP((F52-D52)/100,0)*G52,0),IF(F52&gt;D52,ROUND($H$12*(F52-D52)*(G52),3),0))</f>
        <v>0</v>
      </c>
    </row>
    <row r="53" spans="2:8" x14ac:dyDescent="0.25">
      <c r="B53" s="2">
        <v>39</v>
      </c>
      <c r="C53" s="2" t="s">
        <v>50</v>
      </c>
      <c r="D53" s="4">
        <v>0</v>
      </c>
      <c r="E53" s="2">
        <v>12839</v>
      </c>
      <c r="F53" s="4">
        <v>0</v>
      </c>
      <c r="G53" s="2">
        <f t="shared" si="0"/>
        <v>1.2839E-2</v>
      </c>
      <c r="H53" s="3">
        <f>IF(Table1[[#This Row],[Tarifas,
Eur/t]]="",IF(F53&gt;D53,ROUNDUP((F53-D53)/100,0)*G53,0),IF(F53&gt;D53,ROUND($H$12*(F53-D53)*(G53),3),0))</f>
        <v>0</v>
      </c>
    </row>
    <row r="54" spans="2:8" x14ac:dyDescent="0.25">
      <c r="B54" s="2">
        <v>40</v>
      </c>
      <c r="C54" s="2" t="s">
        <v>51</v>
      </c>
      <c r="D54" s="4">
        <v>0</v>
      </c>
      <c r="E54" s="2">
        <v>12839</v>
      </c>
      <c r="F54" s="4">
        <v>0</v>
      </c>
      <c r="G54" s="2">
        <f t="shared" si="0"/>
        <v>1.2839E-2</v>
      </c>
      <c r="H54" s="3">
        <f>IF(Table1[[#This Row],[Tarifas,
Eur/t]]="",IF(F54&gt;D54,ROUNDUP((F54-D54)/100,0)*G54,0),IF(F54&gt;D54,ROUND($H$12*(F54-D54)*(G54),3),0))</f>
        <v>0</v>
      </c>
    </row>
    <row r="55" spans="2:8" x14ac:dyDescent="0.25">
      <c r="B55" s="2">
        <v>41</v>
      </c>
      <c r="C55" s="2" t="s">
        <v>52</v>
      </c>
      <c r="D55" s="4">
        <v>0</v>
      </c>
      <c r="E55" s="2">
        <v>12839</v>
      </c>
      <c r="F55" s="4">
        <v>0</v>
      </c>
      <c r="G55" s="2">
        <f t="shared" si="0"/>
        <v>1.2839E-2</v>
      </c>
      <c r="H55" s="3">
        <f>IF(Table1[[#This Row],[Tarifas,
Eur/t]]="",IF(F55&gt;D55,ROUNDUP((F55-D55)/100,0)*G55,0),IF(F55&gt;D55,ROUND($H$12*(F55-D55)*(G55),3),0))</f>
        <v>0</v>
      </c>
    </row>
    <row r="56" spans="2:8" x14ac:dyDescent="0.25">
      <c r="B56" s="2">
        <v>42</v>
      </c>
      <c r="C56" s="2" t="s">
        <v>53</v>
      </c>
      <c r="D56" s="4">
        <v>0</v>
      </c>
      <c r="E56" s="2">
        <v>12839</v>
      </c>
      <c r="F56" s="4">
        <v>0</v>
      </c>
      <c r="G56" s="2">
        <f t="shared" si="0"/>
        <v>1.2839E-2</v>
      </c>
      <c r="H56" s="3">
        <f>IF(Table1[[#This Row],[Tarifas,
Eur/t]]="",IF(F56&gt;D56,ROUNDUP((F56-D56)/100,0)*G56,0),IF(F56&gt;D56,ROUND($H$12*(F56-D56)*(G56),3),0))</f>
        <v>0</v>
      </c>
    </row>
    <row r="57" spans="2:8" x14ac:dyDescent="0.25">
      <c r="B57" s="2">
        <v>43</v>
      </c>
      <c r="C57" s="2" t="s">
        <v>54</v>
      </c>
      <c r="D57" s="4">
        <v>0</v>
      </c>
      <c r="E57" s="2">
        <v>1258</v>
      </c>
      <c r="F57" s="4">
        <v>0</v>
      </c>
      <c r="G57" s="2">
        <f t="shared" si="0"/>
        <v>1.258E-3</v>
      </c>
      <c r="H57" s="3">
        <f>IF(Table1[[#This Row],[Tarifas,
Eur/t]]="",IF(F57&gt;D57,ROUNDUP((F57-D57)/100,0)*G57,0),IF(F57&gt;D57,ROUND($H$12*(F57-D57)*(G57),3),0))</f>
        <v>0</v>
      </c>
    </row>
    <row r="58" spans="2:8" x14ac:dyDescent="0.25">
      <c r="B58" s="2">
        <v>44</v>
      </c>
      <c r="C58" s="2" t="s">
        <v>55</v>
      </c>
      <c r="D58" s="4">
        <v>0</v>
      </c>
      <c r="E58" s="2">
        <v>12839</v>
      </c>
      <c r="F58" s="4">
        <v>0</v>
      </c>
      <c r="G58" s="2">
        <f t="shared" si="0"/>
        <v>1.2839E-2</v>
      </c>
      <c r="H58" s="3">
        <f>IF(Table1[[#This Row],[Tarifas,
Eur/t]]="",IF(F58&gt;D58,ROUNDUP((F58-D58)/100,0)*G58,0),IF(F58&gt;D58,ROUND($H$12*(F58-D58)*(G58),3),0))</f>
        <v>0</v>
      </c>
    </row>
    <row r="59" spans="2:8" ht="28.5" customHeight="1" x14ac:dyDescent="0.25">
      <c r="B59" s="2">
        <v>45</v>
      </c>
      <c r="C59" s="2" t="s">
        <v>56</v>
      </c>
      <c r="D59" s="4">
        <v>0</v>
      </c>
      <c r="E59" s="2">
        <v>1258</v>
      </c>
      <c r="F59" s="4">
        <v>0</v>
      </c>
      <c r="G59" s="2">
        <f t="shared" si="0"/>
        <v>1.258E-3</v>
      </c>
      <c r="H59" s="3">
        <f>IF(Table1[[#This Row],[Tarifas,
Eur/t]]="",IF(F59&gt;D59,ROUNDUP((F59-D59)/100,0)*G59,0),IF(F59&gt;D59,ROUND($H$12*(F59-D59)*(G59),3),0))</f>
        <v>0</v>
      </c>
    </row>
    <row r="60" spans="2:8" ht="24.75" x14ac:dyDescent="0.25">
      <c r="B60" s="28">
        <v>46</v>
      </c>
      <c r="C60" s="28" t="s">
        <v>66</v>
      </c>
      <c r="D60" s="4">
        <v>0</v>
      </c>
      <c r="E60" s="2">
        <v>3814146</v>
      </c>
      <c r="F60" s="29">
        <v>0</v>
      </c>
      <c r="G60" s="2">
        <f t="shared" si="0"/>
        <v>3.814146</v>
      </c>
      <c r="H60" s="30">
        <f>IF(Table1[[#This Row],[Tarifas,
Eur/t]]="",IF(F60&gt;D60,ROUNDUP((F60-D60)/10,0)*G60,0),IF(F60&gt;D60,ROUND($H$12*(F60-D60)*(G60),3),0))</f>
        <v>0</v>
      </c>
    </row>
    <row r="61" spans="2:8" x14ac:dyDescent="0.25">
      <c r="B61" s="15"/>
      <c r="C61" s="15"/>
      <c r="D61" s="15"/>
      <c r="E61" s="15"/>
    </row>
    <row r="62" spans="2:8" x14ac:dyDescent="0.25">
      <c r="B62" s="15"/>
      <c r="C62" s="15"/>
      <c r="D62" s="15"/>
      <c r="E62" s="15"/>
    </row>
  </sheetData>
  <sheetProtection algorithmName="SHA-512" hashValue="FKRYkxk0jMxqJkXbG+zJwQTdR7CIEOJI02qlprDzQ9bW7qbqFNoHlIL4KS7YqKr4u+xg/Fn5MqBpTuqbUQdmyw==" saltValue="eYVHwvWmYNBbTLUkh80yrQ==" spinCount="100000" sheet="1" formatCells="0" formatColumns="0" formatRows="0" insertColumns="0" insertRows="0" insertHyperlinks="0" deleteColumns="0" deleteRows="0" sort="0" autoFilter="0" pivotTables="0"/>
  <mergeCells count="13">
    <mergeCell ref="B62:E62"/>
    <mergeCell ref="B4:H4"/>
    <mergeCell ref="B8:F8"/>
    <mergeCell ref="G11:H11"/>
    <mergeCell ref="D12:G12"/>
    <mergeCell ref="B61:E61"/>
    <mergeCell ref="B13:H13"/>
    <mergeCell ref="E6:F6"/>
    <mergeCell ref="G9:H9"/>
    <mergeCell ref="B6:C6"/>
    <mergeCell ref="G8:H8"/>
    <mergeCell ref="G10:H10"/>
    <mergeCell ref="B10:F10"/>
  </mergeCells>
  <dataValidations count="2">
    <dataValidation type="whole" allowBlank="1" showInputMessage="1" showErrorMessage="1" sqref="E63:E1048576 E1:E3 E7 E14:E60" xr:uid="{96E33105-61B6-4D9D-B22C-DDB0951926FC}">
      <formula1>0</formula1>
      <formula2>1000</formula2>
    </dataValidation>
    <dataValidation type="list" allowBlank="1" showInputMessage="1" showErrorMessage="1" promptTitle="Pasirinkite savivaldybę" sqref="C33" xr:uid="{93DDBC1D-5012-4D0C-A1E2-0A13EECEDCF5}">
      <formula1>#REF!</formula1>
    </dataValidation>
  </dataValidations>
  <pageMargins left="0.7" right="0.7" top="0.75" bottom="0.75" header="0.3" footer="0.3"/>
  <pageSetup paperSize="9" orientation="portrait" r:id="rId1"/>
  <headerFooter>
    <oddFooter>&amp;LAB „Klaipėdos vanduo“ | Reg. nr. 140089260 | PVM kodas LT400892610 | Ryšininkų g. 11, LT-91116 Klaipėda
Tel. +370 46 220220 | El. paštas: info@vanduo.lt | www.vanduo.lt</oddFooter>
  </headerFooter>
  <ignoredErrors>
    <ignoredError sqref="E19:E32 E35:E59" listDataValidatio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Skaičiavimas pagal sutartį</vt:lpstr>
      <vt:lpstr>Skaičiavimas pagal mėginį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Edgaras Špučys</dc:creator>
  <cp:lastModifiedBy>Edvinas Mazūras</cp:lastModifiedBy>
  <cp:lastPrinted>2024-11-18T09:16:52Z</cp:lastPrinted>
  <dcterms:created xsi:type="dcterms:W3CDTF">2024-11-18T07:48:17Z</dcterms:created>
  <dcterms:modified xsi:type="dcterms:W3CDTF">2026-04-21T12:32:02Z</dcterms:modified>
</cp:coreProperties>
</file>